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Čerpací stanice o..." sheetId="2" r:id="rId2"/>
    <sheet name="SO 02 - Úprava propustku" sheetId="3" r:id="rId3"/>
    <sheet name="PS 01 - Strojně technolog..." sheetId="4" r:id="rId4"/>
    <sheet name="PS 02 - Elektrotechnická ..." sheetId="5" r:id="rId5"/>
    <sheet name="VRN, OST - Vedlejší rozpo..." sheetId="6" r:id="rId6"/>
    <sheet name="Seznam figur" sheetId="7" r:id="rId7"/>
    <sheet name="Pokyny pro vyplnění" sheetId="8" r:id="rId8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01 - Čerpací stanice o...'!$C$92:$K$398</definedName>
    <definedName name="_xlnm.Print_Area" localSheetId="1">'SO 01 - Čerpací stanice o...'!$C$4:$J$39,'SO 01 - Čerpací stanice o...'!$C$45:$J$74,'SO 01 - Čerpací stanice o...'!$C$80:$K$398</definedName>
    <definedName name="_xlnm.Print_Titles" localSheetId="1">'SO 01 - Čerpací stanice o...'!$92:$92</definedName>
    <definedName name="_xlnm._FilterDatabase" localSheetId="2" hidden="1">'SO 02 - Úprava propustku'!$C$85:$K$190</definedName>
    <definedName name="_xlnm.Print_Area" localSheetId="2">'SO 02 - Úprava propustku'!$C$4:$J$39,'SO 02 - Úprava propustku'!$C$45:$J$67,'SO 02 - Úprava propustku'!$C$73:$K$190</definedName>
    <definedName name="_xlnm.Print_Titles" localSheetId="2">'SO 02 - Úprava propustku'!$85:$85</definedName>
    <definedName name="_xlnm._FilterDatabase" localSheetId="3" hidden="1">'PS 01 - Strojně technolog...'!$C$87:$K$187</definedName>
    <definedName name="_xlnm.Print_Area" localSheetId="3">'PS 01 - Strojně technolog...'!$C$4:$J$39,'PS 01 - Strojně technolog...'!$C$45:$J$69,'PS 01 - Strojně technolog...'!$C$75:$K$187</definedName>
    <definedName name="_xlnm.Print_Titles" localSheetId="3">'PS 01 - Strojně technolog...'!$87:$87</definedName>
    <definedName name="_xlnm._FilterDatabase" localSheetId="4" hidden="1">'PS 02 - Elektrotechnická ...'!$C$116:$K$417</definedName>
    <definedName name="_xlnm.Print_Area" localSheetId="4">'PS 02 - Elektrotechnická ...'!$C$4:$J$39,'PS 02 - Elektrotechnická ...'!$C$45:$J$98,'PS 02 - Elektrotechnická ...'!$C$104:$K$417</definedName>
    <definedName name="_xlnm.Print_Titles" localSheetId="4">'PS 02 - Elektrotechnická ...'!$116:$116</definedName>
    <definedName name="_xlnm._FilterDatabase" localSheetId="5" hidden="1">'VRN, OST - Vedlejší rozpo...'!$C$86:$K$151</definedName>
    <definedName name="_xlnm.Print_Area" localSheetId="5">'VRN, OST - Vedlejší rozpo...'!$C$4:$J$39,'VRN, OST - Vedlejší rozpo...'!$C$45:$J$68,'VRN, OST - Vedlejší rozpo...'!$C$74:$K$151</definedName>
    <definedName name="_xlnm.Print_Titles" localSheetId="5">'VRN, OST - Vedlejší rozpo...'!$86:$86</definedName>
    <definedName name="_xlnm.Print_Area" localSheetId="6">'Seznam figur'!$C$4:$G$70</definedName>
    <definedName name="_xlnm.Print_Titles" localSheetId="6">'Seznam figur'!$9:$9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59"/>
  <c i="6" r="J35"/>
  <c i="1" r="AX59"/>
  <c i="6" r="BI149"/>
  <c r="BH149"/>
  <c r="BG149"/>
  <c r="BF149"/>
  <c r="T149"/>
  <c r="T148"/>
  <c r="R149"/>
  <c r="R148"/>
  <c r="P149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52"/>
  <c r="E7"/>
  <c r="E77"/>
  <c i="5" r="J37"/>
  <c r="J36"/>
  <c i="1" r="AY58"/>
  <c i="5" r="J35"/>
  <c i="1" r="AX58"/>
  <c i="5" r="BI416"/>
  <c r="BH416"/>
  <c r="BG416"/>
  <c r="BF416"/>
  <c r="T416"/>
  <c r="T415"/>
  <c r="R416"/>
  <c r="R415"/>
  <c r="P416"/>
  <c r="P415"/>
  <c r="BI413"/>
  <c r="BH413"/>
  <c r="BG413"/>
  <c r="BF413"/>
  <c r="T413"/>
  <c r="T412"/>
  <c r="R413"/>
  <c r="R412"/>
  <c r="R411"/>
  <c r="P413"/>
  <c r="P412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4"/>
  <c r="BH384"/>
  <c r="BG384"/>
  <c r="BF384"/>
  <c r="T384"/>
  <c r="R384"/>
  <c r="P384"/>
  <c r="BI382"/>
  <c r="BH382"/>
  <c r="BG382"/>
  <c r="BF382"/>
  <c r="T382"/>
  <c r="R382"/>
  <c r="P382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2"/>
  <c r="BH362"/>
  <c r="BG362"/>
  <c r="BF362"/>
  <c r="T362"/>
  <c r="T361"/>
  <c r="R362"/>
  <c r="R361"/>
  <c r="P362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49"/>
  <c r="BH349"/>
  <c r="BG349"/>
  <c r="BF349"/>
  <c r="T349"/>
  <c r="T348"/>
  <c r="R349"/>
  <c r="R348"/>
  <c r="P349"/>
  <c r="P348"/>
  <c r="BI346"/>
  <c r="BH346"/>
  <c r="BG346"/>
  <c r="BF346"/>
  <c r="T346"/>
  <c r="T345"/>
  <c r="R346"/>
  <c r="R345"/>
  <c r="P346"/>
  <c r="P345"/>
  <c r="BI343"/>
  <c r="BH343"/>
  <c r="BG343"/>
  <c r="BF343"/>
  <c r="T343"/>
  <c r="T342"/>
  <c r="R343"/>
  <c r="R342"/>
  <c r="P343"/>
  <c r="P342"/>
  <c r="BI340"/>
  <c r="BH340"/>
  <c r="BG340"/>
  <c r="BF340"/>
  <c r="T340"/>
  <c r="T339"/>
  <c r="R340"/>
  <c r="R339"/>
  <c r="R338"/>
  <c r="P340"/>
  <c r="P339"/>
  <c r="P338"/>
  <c r="BI336"/>
  <c r="BH336"/>
  <c r="BG336"/>
  <c r="BF336"/>
  <c r="T336"/>
  <c r="R336"/>
  <c r="P336"/>
  <c r="BI334"/>
  <c r="BH334"/>
  <c r="BG334"/>
  <c r="BF334"/>
  <c r="T334"/>
  <c r="R334"/>
  <c r="P334"/>
  <c r="BI330"/>
  <c r="BH330"/>
  <c r="BG330"/>
  <c r="BF330"/>
  <c r="T330"/>
  <c r="R330"/>
  <c r="P330"/>
  <c r="BI328"/>
  <c r="BH328"/>
  <c r="BG328"/>
  <c r="BF328"/>
  <c r="T328"/>
  <c r="R328"/>
  <c r="P328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J114"/>
  <c r="J113"/>
  <c r="F113"/>
  <c r="F111"/>
  <c r="E109"/>
  <c r="J55"/>
  <c r="J54"/>
  <c r="F54"/>
  <c r="F52"/>
  <c r="E50"/>
  <c r="J18"/>
  <c r="E18"/>
  <c r="F114"/>
  <c r="J17"/>
  <c r="J12"/>
  <c r="J111"/>
  <c r="E7"/>
  <c r="E107"/>
  <c i="4" r="J37"/>
  <c r="J36"/>
  <c i="1" r="AY57"/>
  <c i="4" r="J35"/>
  <c i="1" r="AX57"/>
  <c i="4"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3"/>
  <c r="BH123"/>
  <c r="BG123"/>
  <c r="BF123"/>
  <c r="T123"/>
  <c r="T122"/>
  <c r="R123"/>
  <c r="R122"/>
  <c r="P123"/>
  <c r="P122"/>
  <c r="BI118"/>
  <c r="BH118"/>
  <c r="BG118"/>
  <c r="BF118"/>
  <c r="T118"/>
  <c r="T117"/>
  <c r="R118"/>
  <c r="R117"/>
  <c r="P118"/>
  <c r="P117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48"/>
  <c i="3" r="J37"/>
  <c r="J36"/>
  <c i="1" r="AY56"/>
  <c i="3" r="J35"/>
  <c i="1" r="AX56"/>
  <c i="3"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4"/>
  <c r="BH144"/>
  <c r="BG144"/>
  <c r="BF144"/>
  <c r="T144"/>
  <c r="R144"/>
  <c r="P144"/>
  <c r="BI139"/>
  <c r="BH139"/>
  <c r="BG139"/>
  <c r="BF139"/>
  <c r="T139"/>
  <c r="T138"/>
  <c r="R139"/>
  <c r="R138"/>
  <c r="P139"/>
  <c r="P138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95"/>
  <c r="BH95"/>
  <c r="BG95"/>
  <c r="BF95"/>
  <c r="T95"/>
  <c r="R95"/>
  <c r="P95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48"/>
  <c i="2" r="J37"/>
  <c r="J36"/>
  <c i="1" r="AY55"/>
  <c i="2" r="J35"/>
  <c i="1" r="AX55"/>
  <c i="2" r="BI397"/>
  <c r="BH397"/>
  <c r="BG397"/>
  <c r="BF397"/>
  <c r="T397"/>
  <c r="T396"/>
  <c r="T395"/>
  <c r="R397"/>
  <c r="R396"/>
  <c r="R395"/>
  <c r="P397"/>
  <c r="P396"/>
  <c r="P395"/>
  <c r="BI393"/>
  <c r="BH393"/>
  <c r="BG393"/>
  <c r="BF393"/>
  <c r="T393"/>
  <c r="R393"/>
  <c r="P393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71"/>
  <c r="BH371"/>
  <c r="BG371"/>
  <c r="BF371"/>
  <c r="T371"/>
  <c r="R371"/>
  <c r="P371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1"/>
  <c r="BH351"/>
  <c r="BG351"/>
  <c r="BF351"/>
  <c r="T351"/>
  <c r="R351"/>
  <c r="P351"/>
  <c r="BI348"/>
  <c r="BH348"/>
  <c r="BG348"/>
  <c r="BF348"/>
  <c r="T348"/>
  <c r="R348"/>
  <c r="P348"/>
  <c r="BI344"/>
  <c r="BH344"/>
  <c r="BG344"/>
  <c r="BF344"/>
  <c r="T344"/>
  <c r="R344"/>
  <c r="P344"/>
  <c r="BI340"/>
  <c r="BH340"/>
  <c r="BG340"/>
  <c r="BF340"/>
  <c r="T340"/>
  <c r="R340"/>
  <c r="P340"/>
  <c r="BI337"/>
  <c r="BH337"/>
  <c r="BG337"/>
  <c r="BF337"/>
  <c r="T337"/>
  <c r="R337"/>
  <c r="P337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49"/>
  <c r="BH249"/>
  <c r="BG249"/>
  <c r="BF249"/>
  <c r="T249"/>
  <c r="R249"/>
  <c r="P249"/>
  <c r="BI245"/>
  <c r="BH245"/>
  <c r="BG245"/>
  <c r="BF245"/>
  <c r="T245"/>
  <c r="R245"/>
  <c r="P245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93"/>
  <c r="BH193"/>
  <c r="BG193"/>
  <c r="BF193"/>
  <c r="T193"/>
  <c r="R193"/>
  <c r="P193"/>
  <c r="BI179"/>
  <c r="BH179"/>
  <c r="BG179"/>
  <c r="BF179"/>
  <c r="T179"/>
  <c r="R179"/>
  <c r="P179"/>
  <c r="BI164"/>
  <c r="BH164"/>
  <c r="BG164"/>
  <c r="BF164"/>
  <c r="T164"/>
  <c r="R164"/>
  <c r="P164"/>
  <c r="BI157"/>
  <c r="BH157"/>
  <c r="BG157"/>
  <c r="BF157"/>
  <c r="T157"/>
  <c r="R157"/>
  <c r="P157"/>
  <c r="BI142"/>
  <c r="BH142"/>
  <c r="BG142"/>
  <c r="BF142"/>
  <c r="T142"/>
  <c r="R142"/>
  <c r="P142"/>
  <c r="BI135"/>
  <c r="BH135"/>
  <c r="BG135"/>
  <c r="BF135"/>
  <c r="T135"/>
  <c r="R135"/>
  <c r="P135"/>
  <c r="BI129"/>
  <c r="BH129"/>
  <c r="BG129"/>
  <c r="BF129"/>
  <c r="T129"/>
  <c r="R129"/>
  <c r="P129"/>
  <c r="BI115"/>
  <c r="BH115"/>
  <c r="BG115"/>
  <c r="BF115"/>
  <c r="T115"/>
  <c r="R115"/>
  <c r="P115"/>
  <c r="BI111"/>
  <c r="BH111"/>
  <c r="BG111"/>
  <c r="BF111"/>
  <c r="T111"/>
  <c r="R111"/>
  <c r="P111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J90"/>
  <c r="J89"/>
  <c r="F89"/>
  <c r="F87"/>
  <c r="E85"/>
  <c r="J55"/>
  <c r="J54"/>
  <c r="F54"/>
  <c r="F52"/>
  <c r="E50"/>
  <c r="J18"/>
  <c r="E18"/>
  <c r="F90"/>
  <c r="J17"/>
  <c r="J12"/>
  <c r="J87"/>
  <c r="E7"/>
  <c r="E83"/>
  <c i="1" r="L50"/>
  <c r="AM50"/>
  <c r="AM49"/>
  <c r="L49"/>
  <c r="AM47"/>
  <c r="L47"/>
  <c r="L45"/>
  <c r="L44"/>
  <c i="4" r="BK162"/>
  <c i="5" r="J185"/>
  <c i="2" r="BK359"/>
  <c i="5" r="BK394"/>
  <c r="BK336"/>
  <c r="BK288"/>
  <c r="BK132"/>
  <c i="2" r="J229"/>
  <c i="4" r="J166"/>
  <c i="5" r="BK230"/>
  <c i="6" r="J145"/>
  <c i="2" r="J278"/>
  <c i="3" r="J139"/>
  <c i="5" r="J407"/>
  <c r="BK255"/>
  <c i="2" r="J111"/>
  <c i="4" r="J143"/>
  <c i="5" r="BK224"/>
  <c r="J226"/>
  <c r="J142"/>
  <c i="2" r="BK348"/>
  <c i="5" r="BK286"/>
  <c i="2" r="J330"/>
  <c i="3" r="J95"/>
  <c i="5" r="BK271"/>
  <c r="BK275"/>
  <c i="2" r="BK249"/>
  <c r="BK224"/>
  <c i="3" r="BK139"/>
  <c i="4" r="BK186"/>
  <c r="BK131"/>
  <c r="J112"/>
  <c i="5" r="J224"/>
  <c r="J388"/>
  <c r="BK290"/>
  <c r="BK234"/>
  <c r="J132"/>
  <c i="6" r="BK125"/>
  <c i="2" r="J373"/>
  <c r="J290"/>
  <c r="BK96"/>
  <c i="4" r="J151"/>
  <c i="5" r="J367"/>
  <c r="J201"/>
  <c r="J403"/>
  <c i="2" r="J322"/>
  <c r="J284"/>
  <c i="3" r="BK169"/>
  <c i="5" r="J357"/>
  <c r="BK249"/>
  <c r="BK191"/>
  <c i="6" r="J112"/>
  <c i="2" r="J356"/>
  <c r="BK257"/>
  <c i="4" r="J168"/>
  <c i="5" r="BK373"/>
  <c r="J279"/>
  <c r="J120"/>
  <c i="2" r="J361"/>
  <c i="5" r="J234"/>
  <c r="J340"/>
  <c r="J288"/>
  <c i="2" r="BK229"/>
  <c i="4" r="J173"/>
  <c i="5" r="J230"/>
  <c i="2" r="BK275"/>
  <c r="J115"/>
  <c i="4" r="BK134"/>
  <c i="5" r="BK257"/>
  <c i="6" r="J133"/>
  <c i="2" r="J100"/>
  <c i="5" r="BK243"/>
  <c r="J170"/>
  <c i="6" r="J135"/>
  <c i="2" r="J304"/>
  <c i="3" r="BK153"/>
  <c i="4" r="BK100"/>
  <c i="5" r="BK161"/>
  <c r="J336"/>
  <c i="2" r="BK351"/>
  <c i="3" r="J109"/>
  <c i="4" r="BK158"/>
  <c i="5" r="BK120"/>
  <c r="BK314"/>
  <c i="6" r="BK145"/>
  <c i="2" r="BK286"/>
  <c i="3" r="J135"/>
  <c i="5" r="BK346"/>
  <c r="BK211"/>
  <c i="6" r="BK103"/>
  <c i="5" r="BK147"/>
  <c r="BK222"/>
  <c i="4" r="J158"/>
  <c i="5" r="J379"/>
  <c i="2" r="J320"/>
  <c r="BK284"/>
  <c i="3" r="J131"/>
  <c i="4" r="J146"/>
  <c i="5" r="BK340"/>
  <c r="J243"/>
  <c r="J241"/>
  <c i="2" r="J293"/>
  <c r="J104"/>
  <c i="5" r="J299"/>
  <c r="J137"/>
  <c i="6" r="BK115"/>
  <c i="5" r="BK241"/>
  <c r="J365"/>
  <c r="J161"/>
  <c i="2" r="J364"/>
  <c i="4" r="J110"/>
  <c i="5" r="J174"/>
  <c r="J392"/>
  <c r="BK238"/>
  <c r="J189"/>
  <c i="2" r="BK164"/>
  <c r="J318"/>
  <c r="BK316"/>
  <c r="BK220"/>
  <c i="3" r="J89"/>
  <c i="5" r="BK349"/>
  <c r="J257"/>
  <c r="BK157"/>
  <c i="2" r="J267"/>
  <c r="J348"/>
  <c i="4" r="BK166"/>
  <c i="5" r="J316"/>
  <c i="6" r="BK122"/>
  <c i="4" r="BK168"/>
  <c i="2" r="J249"/>
  <c i="5" r="BK382"/>
  <c r="J191"/>
  <c r="BK367"/>
  <c i="2" r="J224"/>
  <c i="3" r="J177"/>
  <c r="J174"/>
  <c r="J159"/>
  <c r="BK177"/>
  <c i="4" r="BK143"/>
  <c r="BK164"/>
  <c r="J123"/>
  <c r="BK91"/>
  <c r="BK105"/>
  <c i="5" r="J355"/>
  <c r="BK195"/>
  <c r="BK294"/>
  <c r="BK267"/>
  <c r="J203"/>
  <c r="BK170"/>
  <c i="2" r="J327"/>
  <c r="BK295"/>
  <c r="J337"/>
  <c r="BK245"/>
  <c i="3" r="BK174"/>
  <c i="4" r="BK182"/>
  <c i="5" r="BK398"/>
  <c r="J269"/>
  <c r="BK263"/>
  <c i="2" r="J129"/>
  <c r="BK371"/>
  <c r="J307"/>
  <c r="BK129"/>
  <c i="4" r="BK178"/>
  <c r="BK94"/>
  <c i="5" r="J251"/>
  <c r="BK176"/>
  <c r="BK384"/>
  <c r="BK292"/>
  <c i="2" r="BK385"/>
  <c r="BK290"/>
  <c r="BK179"/>
  <c i="3" r="BK150"/>
  <c i="4" r="J128"/>
  <c i="5" r="J304"/>
  <c r="BK232"/>
  <c r="J144"/>
  <c i="6" r="J125"/>
  <c i="2" r="J299"/>
  <c i="5" r="J207"/>
  <c r="J149"/>
  <c r="J261"/>
  <c i="4" r="BK123"/>
  <c i="5" r="J398"/>
  <c r="BK187"/>
  <c i="3" r="BK180"/>
  <c i="5" r="BK220"/>
  <c i="2" r="J212"/>
  <c i="5" r="J157"/>
  <c i="3" r="J169"/>
  <c i="5" r="J324"/>
  <c i="2" r="BK318"/>
  <c i="5" r="BK324"/>
  <c r="BK124"/>
  <c i="2" r="BK312"/>
  <c r="J193"/>
  <c r="BK238"/>
  <c r="BK111"/>
  <c i="5" r="J263"/>
  <c r="BK328"/>
  <c r="BK130"/>
  <c i="2" r="BK142"/>
  <c r="BK344"/>
  <c i="4" r="BK107"/>
  <c i="5" r="J349"/>
  <c i="6" r="J118"/>
  <c i="5" r="J178"/>
  <c i="2" r="BK288"/>
  <c i="4" r="J96"/>
  <c i="5" r="J215"/>
  <c r="J394"/>
  <c r="BK304"/>
  <c r="BK251"/>
  <c r="BK269"/>
  <c r="J155"/>
  <c i="3" r="BK105"/>
  <c i="5" r="J153"/>
  <c i="2" r="BK340"/>
  <c i="5" r="J310"/>
  <c i="4" r="BK112"/>
  <c i="6" r="J95"/>
  <c i="4" r="BK139"/>
  <c i="5" r="J353"/>
  <c r="BK277"/>
  <c i="2" r="J312"/>
  <c r="BK353"/>
  <c r="BK264"/>
  <c i="3" r="BK165"/>
  <c i="5" r="J176"/>
  <c r="BK301"/>
  <c r="J122"/>
  <c i="2" r="BK320"/>
  <c i="4" r="J139"/>
  <c i="5" r="BK409"/>
  <c i="4" r="BK118"/>
  <c i="2" r="J135"/>
  <c i="5" r="J301"/>
  <c r="J180"/>
  <c r="BK334"/>
  <c i="2" r="BK330"/>
  <c i="5" r="BK217"/>
  <c r="BK189"/>
  <c i="2" r="J220"/>
  <c r="BK373"/>
  <c i="3" r="J105"/>
  <c i="4" r="BK160"/>
  <c i="5" r="BK369"/>
  <c i="6" r="BK99"/>
  <c i="2" r="BK157"/>
  <c i="3" r="BK159"/>
  <c i="4" r="BK98"/>
  <c i="5" r="J259"/>
  <c r="BK135"/>
  <c i="2" r="BK272"/>
  <c i="3" r="BK188"/>
  <c i="5" r="BK365"/>
  <c r="J164"/>
  <c r="J277"/>
  <c r="BK392"/>
  <c i="6" r="BK112"/>
  <c i="4" r="J182"/>
  <c i="5" r="BK297"/>
  <c i="2" r="J366"/>
  <c r="J209"/>
  <c i="3" r="BK89"/>
  <c i="4" r="BK151"/>
  <c i="5" r="BK164"/>
  <c r="J377"/>
  <c r="BK201"/>
  <c r="BK209"/>
  <c r="BK178"/>
  <c i="2" r="J260"/>
  <c r="BK356"/>
  <c r="J142"/>
  <c i="3" r="BK131"/>
  <c i="5" r="BK137"/>
  <c r="J290"/>
  <c r="BK151"/>
  <c i="2" r="J376"/>
  <c r="J310"/>
  <c i="4" r="BK102"/>
  <c i="5" r="J362"/>
  <c r="BK265"/>
  <c i="4" r="J148"/>
  <c i="5" r="J128"/>
  <c i="6" r="J103"/>
  <c i="4" r="J94"/>
  <c i="5" r="J232"/>
  <c r="J400"/>
  <c i="6" r="BK109"/>
  <c i="5" r="J413"/>
  <c i="2" r="J351"/>
  <c i="3" r="BK109"/>
  <c i="5" r="J294"/>
  <c r="J322"/>
  <c i="6" r="J99"/>
  <c i="2" r="BK281"/>
  <c i="4" r="BK146"/>
  <c r="BK115"/>
  <c i="5" r="BK316"/>
  <c r="J283"/>
  <c r="BK159"/>
  <c i="2" r="J371"/>
  <c i="3" r="J185"/>
  <c i="4" r="BK110"/>
  <c i="5" r="BK215"/>
  <c i="2" r="J316"/>
  <c i="5" r="BK308"/>
  <c r="J228"/>
  <c i="3" r="BK183"/>
  <c i="6" r="J130"/>
  <c i="2" r="BK314"/>
  <c r="J164"/>
  <c i="4" r="BK128"/>
  <c r="J186"/>
  <c i="5" r="J236"/>
  <c r="J346"/>
  <c r="J197"/>
  <c i="2" r="BK198"/>
  <c i="3" r="BK95"/>
  <c i="5" r="BK185"/>
  <c i="6" r="BK142"/>
  <c i="5" r="BK122"/>
  <c i="4" r="BK180"/>
  <c i="5" r="BK279"/>
  <c i="2" r="J368"/>
  <c i="3" r="J144"/>
  <c i="5" r="J281"/>
  <c r="BK310"/>
  <c r="BK205"/>
  <c i="2" r="J359"/>
  <c r="BK366"/>
  <c r="J179"/>
  <c i="3" r="J155"/>
  <c i="5" r="J416"/>
  <c r="J220"/>
  <c i="6" r="J115"/>
  <c i="3" r="J150"/>
  <c i="5" r="BK228"/>
  <c i="2" r="J264"/>
  <c r="BK322"/>
  <c i="5" r="J384"/>
  <c r="BK281"/>
  <c i="2" r="BK206"/>
  <c i="5" r="BK207"/>
  <c i="2" r="BK388"/>
  <c i="5" r="BK144"/>
  <c i="2" r="BK364"/>
  <c r="J198"/>
  <c i="4" r="J164"/>
  <c i="5" r="J193"/>
  <c i="2" r="J382"/>
  <c r="J286"/>
  <c i="4" r="J178"/>
  <c i="5" r="BK166"/>
  <c r="BK407"/>
  <c r="BK199"/>
  <c i="2" r="BK327"/>
  <c i="3" r="J115"/>
  <c i="5" r="J199"/>
  <c i="2" r="BK397"/>
  <c i="5" r="BK353"/>
  <c i="2" r="BK333"/>
  <c i="4" r="J134"/>
  <c i="5" r="J147"/>
  <c i="2" r="J388"/>
  <c r="BK212"/>
  <c i="3" r="BK135"/>
  <c i="5" r="J273"/>
  <c r="BK320"/>
  <c r="BK149"/>
  <c i="2" r="BK135"/>
  <c i="3" r="BK127"/>
  <c i="5" r="BK273"/>
  <c r="BK172"/>
  <c i="2" r="BK260"/>
  <c i="5" r="BK226"/>
  <c i="3" r="J162"/>
  <c i="4" r="BK156"/>
  <c i="5" r="J253"/>
  <c i="6" r="BK95"/>
  <c i="2" r="J344"/>
  <c i="4" r="BK137"/>
  <c i="5" r="J308"/>
  <c r="J245"/>
  <c r="J238"/>
  <c r="J130"/>
  <c i="2" r="J254"/>
  <c r="J234"/>
  <c i="3" r="BK155"/>
  <c i="5" r="J314"/>
  <c r="BK355"/>
  <c r="BK180"/>
  <c i="2" r="J314"/>
  <c r="BK376"/>
  <c r="J206"/>
  <c i="4" r="J115"/>
  <c i="5" r="J375"/>
  <c i="6" r="J122"/>
  <c i="4" r="BK176"/>
  <c i="6" r="BK149"/>
  <c i="3" r="BK115"/>
  <c i="5" r="J271"/>
  <c i="2" r="J340"/>
  <c r="BK216"/>
  <c i="5" r="J306"/>
  <c i="4" r="J160"/>
  <c i="5" r="BK330"/>
  <c r="J159"/>
  <c r="J328"/>
  <c r="J217"/>
  <c r="J135"/>
  <c i="2" r="BK382"/>
  <c r="J216"/>
  <c i="4" r="J180"/>
  <c i="5" r="J286"/>
  <c r="J195"/>
  <c i="2" r="J353"/>
  <c i="5" r="BK362"/>
  <c i="3" r="J112"/>
  <c i="4" r="J107"/>
  <c i="6" r="J90"/>
  <c i="2" r="BK269"/>
  <c r="BK115"/>
  <c i="3" r="J180"/>
  <c i="5" r="BK416"/>
  <c r="BK390"/>
  <c r="J211"/>
  <c i="6" r="BK139"/>
  <c i="3" r="BK112"/>
  <c i="5" r="J249"/>
  <c i="6" r="BK90"/>
  <c i="5" r="J209"/>
  <c i="3" r="BK162"/>
  <c i="5" r="BK343"/>
  <c i="2" r="J288"/>
  <c i="4" r="J162"/>
  <c i="5" r="J265"/>
  <c r="J369"/>
  <c r="J292"/>
  <c i="6" r="BK118"/>
  <c i="2" r="BK361"/>
  <c i="1" r="AS54"/>
  <c i="5" r="J222"/>
  <c r="J213"/>
  <c r="BK174"/>
  <c i="2" r="BK324"/>
  <c i="4" r="BK171"/>
  <c i="5" r="BK403"/>
  <c r="BK318"/>
  <c r="J151"/>
  <c i="2" r="J245"/>
  <c i="5" r="J405"/>
  <c r="BK322"/>
  <c i="2" r="J272"/>
  <c i="6" r="J149"/>
  <c i="4" r="J156"/>
  <c i="5" r="BK388"/>
  <c i="2" r="BK307"/>
  <c i="3" r="J188"/>
  <c i="5" r="BK283"/>
  <c r="BK245"/>
  <c i="2" r="J231"/>
  <c r="J96"/>
  <c i="4" r="J153"/>
  <c i="5" r="BK247"/>
  <c i="6" r="J142"/>
  <c i="5" r="J247"/>
  <c i="4" r="BK184"/>
  <c r="J118"/>
  <c i="2" r="J257"/>
  <c r="J379"/>
  <c r="J275"/>
  <c r="BK193"/>
  <c i="4" r="J137"/>
  <c r="BK96"/>
  <c i="5" r="BK197"/>
  <c r="BK359"/>
  <c i="4" r="BK153"/>
  <c i="5" r="BK213"/>
  <c i="2" r="J324"/>
  <c r="BK242"/>
  <c i="4" r="J176"/>
  <c i="5" r="BK413"/>
  <c r="BK142"/>
  <c r="BK371"/>
  <c r="BK153"/>
  <c i="2" r="J393"/>
  <c r="BK302"/>
  <c r="J281"/>
  <c r="BK231"/>
  <c i="5" r="J275"/>
  <c r="J297"/>
  <c r="J255"/>
  <c r="BK203"/>
  <c i="2" r="BK337"/>
  <c r="J295"/>
  <c i="4" r="J91"/>
  <c i="5" r="J396"/>
  <c i="4" r="J184"/>
  <c i="5" r="BK193"/>
  <c r="J172"/>
  <c i="2" r="BK201"/>
  <c i="5" r="J334"/>
  <c r="BK377"/>
  <c r="BK261"/>
  <c i="2" r="J269"/>
  <c i="5" r="J318"/>
  <c r="BK375"/>
  <c r="BK236"/>
  <c r="J166"/>
  <c i="2" r="J397"/>
  <c r="BK267"/>
  <c r="J201"/>
  <c i="3" r="J153"/>
  <c i="4" r="J105"/>
  <c i="5" r="J390"/>
  <c i="2" r="J242"/>
  <c r="BK278"/>
  <c i="3" r="BK185"/>
  <c i="4" r="BK173"/>
  <c i="5" r="J205"/>
  <c r="J343"/>
  <c i="2" r="BK104"/>
  <c r="BK304"/>
  <c i="3" r="J165"/>
  <c i="5" r="BK400"/>
  <c r="BK128"/>
  <c r="J320"/>
  <c r="BK405"/>
  <c i="3" r="J183"/>
  <c i="5" r="J409"/>
  <c i="2" r="J157"/>
  <c r="J333"/>
  <c i="3" r="BK144"/>
  <c i="4" r="J171"/>
  <c i="5" r="J359"/>
  <c r="BK306"/>
  <c r="BK182"/>
  <c i="2" r="BK254"/>
  <c i="5" r="J371"/>
  <c r="BK140"/>
  <c i="2" r="BK379"/>
  <c i="5" r="J187"/>
  <c i="2" r="BK209"/>
  <c i="6" r="BK133"/>
  <c i="2" r="BK234"/>
  <c i="5" r="J330"/>
  <c r="J373"/>
  <c i="2" r="BK310"/>
  <c i="3" r="J127"/>
  <c i="5" r="BK396"/>
  <c r="BK379"/>
  <c r="J140"/>
  <c i="2" r="J238"/>
  <c i="4" r="BK148"/>
  <c i="5" r="BK253"/>
  <c i="6" r="J109"/>
  <c i="5" r="BK299"/>
  <c i="2" r="J385"/>
  <c i="4" r="J98"/>
  <c i="2" r="BK299"/>
  <c i="5" r="BK357"/>
  <c r="BK155"/>
  <c i="2" r="BK293"/>
  <c i="5" r="J267"/>
  <c i="4" r="J102"/>
  <c i="5" r="J124"/>
  <c i="6" r="J139"/>
  <c i="2" r="J302"/>
  <c i="4" r="J100"/>
  <c i="5" r="J382"/>
  <c r="J182"/>
  <c i="6" r="BK130"/>
  <c i="2" r="BK368"/>
  <c r="BK393"/>
  <c r="BK100"/>
  <c i="4" r="J131"/>
  <c i="5" r="BK259"/>
  <c i="6" r="BK135"/>
  <c i="5" l="1" r="T338"/>
  <c r="T411"/>
  <c i="2" r="R95"/>
  <c r="R192"/>
  <c r="P233"/>
  <c r="P306"/>
  <c r="P263"/>
  <c r="P332"/>
  <c i="3" r="P88"/>
  <c r="R126"/>
  <c r="BK179"/>
  <c r="J179"/>
  <c r="J66"/>
  <c i="4" r="T90"/>
  <c r="T89"/>
  <c r="R127"/>
  <c i="2" r="BK233"/>
  <c r="J233"/>
  <c r="J65"/>
  <c i="3" r="P126"/>
  <c r="R179"/>
  <c i="4" r="BK142"/>
  <c r="BK141"/>
  <c r="J141"/>
  <c r="J67"/>
  <c r="R90"/>
  <c r="R89"/>
  <c r="BK133"/>
  <c r="J133"/>
  <c r="J66"/>
  <c i="2" r="BK215"/>
  <c r="J215"/>
  <c r="J63"/>
  <c r="T228"/>
  <c r="R253"/>
  <c r="T306"/>
  <c r="T263"/>
  <c r="T332"/>
  <c i="3" r="T126"/>
  <c r="BK173"/>
  <c r="J173"/>
  <c r="J65"/>
  <c r="P179"/>
  <c i="4" r="BK127"/>
  <c r="J127"/>
  <c r="J65"/>
  <c r="T133"/>
  <c i="2" r="T192"/>
  <c r="T95"/>
  <c r="BK228"/>
  <c r="J228"/>
  <c r="J64"/>
  <c r="BK306"/>
  <c r="J306"/>
  <c r="J68"/>
  <c r="BK332"/>
  <c r="J332"/>
  <c r="J69"/>
  <c r="R215"/>
  <c r="R228"/>
  <c r="T253"/>
  <c r="T347"/>
  <c r="T346"/>
  <c i="3" r="R88"/>
  <c r="R143"/>
  <c r="T173"/>
  <c i="4" r="P142"/>
  <c r="P141"/>
  <c i="5" r="P134"/>
  <c r="BK219"/>
  <c r="J219"/>
  <c r="J71"/>
  <c i="2" r="P215"/>
  <c r="P228"/>
  <c r="P253"/>
  <c r="R347"/>
  <c r="R346"/>
  <c i="3" r="T88"/>
  <c r="T143"/>
  <c r="T179"/>
  <c i="4" r="P90"/>
  <c r="P89"/>
  <c r="T127"/>
  <c r="T121"/>
  <c r="P133"/>
  <c i="5" r="BK119"/>
  <c r="J119"/>
  <c r="J61"/>
  <c r="BK127"/>
  <c r="J127"/>
  <c r="J63"/>
  <c r="BK139"/>
  <c r="J139"/>
  <c r="J65"/>
  <c r="P146"/>
  <c r="R163"/>
  <c r="BK169"/>
  <c r="T169"/>
  <c r="BK240"/>
  <c r="J240"/>
  <c r="J72"/>
  <c r="R285"/>
  <c r="T296"/>
  <c r="BK313"/>
  <c r="BK312"/>
  <c r="J312"/>
  <c r="J76"/>
  <c r="R327"/>
  <c r="R326"/>
  <c r="R333"/>
  <c r="R332"/>
  <c i="2" r="T215"/>
  <c r="BK253"/>
  <c r="J253"/>
  <c r="J66"/>
  <c r="P347"/>
  <c r="P346"/>
  <c i="3" r="BK126"/>
  <c r="J126"/>
  <c r="J62"/>
  <c i="4" r="T142"/>
  <c r="T141"/>
  <c i="5" r="R127"/>
  <c r="BK146"/>
  <c r="J146"/>
  <c r="J66"/>
  <c r="T184"/>
  <c r="T219"/>
  <c r="T285"/>
  <c r="R303"/>
  <c r="T327"/>
  <c r="T326"/>
  <c r="T352"/>
  <c r="P387"/>
  <c i="2" r="P192"/>
  <c r="P95"/>
  <c r="P94"/>
  <c r="P93"/>
  <c i="1" r="AU55"/>
  <c i="2" r="T233"/>
  <c r="BK347"/>
  <c r="J347"/>
  <c r="J71"/>
  <c i="3" r="BK88"/>
  <c r="P143"/>
  <c r="P173"/>
  <c i="4" r="BK90"/>
  <c r="J90"/>
  <c r="J61"/>
  <c r="P127"/>
  <c r="P121"/>
  <c r="R133"/>
  <c i="5" r="R119"/>
  <c r="R118"/>
  <c r="T127"/>
  <c r="P139"/>
  <c r="R146"/>
  <c r="P163"/>
  <c r="P184"/>
  <c r="P240"/>
  <c r="BK296"/>
  <c r="J296"/>
  <c r="J74"/>
  <c r="BK303"/>
  <c r="J303"/>
  <c r="J75"/>
  <c r="P313"/>
  <c r="P312"/>
  <c r="BK327"/>
  <c r="BK326"/>
  <c r="J326"/>
  <c r="J78"/>
  <c r="P333"/>
  <c r="P332"/>
  <c r="P352"/>
  <c r="R364"/>
  <c r="BK381"/>
  <c r="J381"/>
  <c r="J91"/>
  <c r="R381"/>
  <c r="T387"/>
  <c r="T386"/>
  <c r="T402"/>
  <c i="6" r="BK89"/>
  <c r="J89"/>
  <c r="J61"/>
  <c r="P108"/>
  <c i="5" r="P119"/>
  <c r="P118"/>
  <c r="T134"/>
  <c r="T146"/>
  <c r="R184"/>
  <c r="P219"/>
  <c r="BK285"/>
  <c r="J285"/>
  <c r="J73"/>
  <c r="R296"/>
  <c r="R313"/>
  <c r="R312"/>
  <c r="T333"/>
  <c r="T332"/>
  <c r="R352"/>
  <c r="R351"/>
  <c r="P381"/>
  <c r="BK402"/>
  <c r="J402"/>
  <c r="J94"/>
  <c i="6" r="P89"/>
  <c r="P88"/>
  <c i="5" r="T119"/>
  <c r="T118"/>
  <c r="R134"/>
  <c r="R139"/>
  <c r="BK163"/>
  <c r="J163"/>
  <c r="J67"/>
  <c r="T163"/>
  <c r="R169"/>
  <c r="R240"/>
  <c r="P296"/>
  <c r="T313"/>
  <c r="T312"/>
  <c r="BK333"/>
  <c r="J333"/>
  <c r="J81"/>
  <c r="BK352"/>
  <c r="P364"/>
  <c r="BK387"/>
  <c r="J387"/>
  <c r="J93"/>
  <c r="R402"/>
  <c i="6" r="T89"/>
  <c r="T88"/>
  <c r="R121"/>
  <c i="2" r="BK192"/>
  <c r="J192"/>
  <c r="J62"/>
  <c r="R233"/>
  <c r="R306"/>
  <c r="R263"/>
  <c r="R332"/>
  <c i="3" r="BK143"/>
  <c r="J143"/>
  <c r="J64"/>
  <c r="R173"/>
  <c i="4" r="R142"/>
  <c r="R141"/>
  <c i="5" r="P127"/>
  <c r="P126"/>
  <c r="BK184"/>
  <c r="J184"/>
  <c r="J70"/>
  <c r="R219"/>
  <c r="P285"/>
  <c r="P303"/>
  <c r="T364"/>
  <c r="T381"/>
  <c r="P402"/>
  <c i="6" r="R89"/>
  <c r="R88"/>
  <c r="R108"/>
  <c r="R107"/>
  <c r="BK121"/>
  <c r="J121"/>
  <c r="J64"/>
  <c r="T121"/>
  <c r="R129"/>
  <c r="BK138"/>
  <c r="J138"/>
  <c r="J66"/>
  <c r="R138"/>
  <c i="5" r="BK134"/>
  <c r="J134"/>
  <c r="J64"/>
  <c r="T139"/>
  <c r="P169"/>
  <c r="P168"/>
  <c r="T240"/>
  <c r="T303"/>
  <c r="P327"/>
  <c r="P326"/>
  <c r="BK364"/>
  <c r="J364"/>
  <c r="J90"/>
  <c r="R387"/>
  <c r="R386"/>
  <c i="6" r="BK108"/>
  <c r="T108"/>
  <c r="P121"/>
  <c r="BK129"/>
  <c r="J129"/>
  <c r="J65"/>
  <c r="P129"/>
  <c r="T129"/>
  <c r="P138"/>
  <c r="T138"/>
  <c i="2" r="BK396"/>
  <c r="J396"/>
  <c r="J73"/>
  <c i="4" r="BK117"/>
  <c r="J117"/>
  <c r="J62"/>
  <c i="2" r="BK263"/>
  <c r="J263"/>
  <c r="J67"/>
  <c i="4" r="BK122"/>
  <c r="BK121"/>
  <c r="J121"/>
  <c r="J63"/>
  <c i="5" r="BK342"/>
  <c r="J342"/>
  <c r="J84"/>
  <c i="2" r="BK95"/>
  <c r="BK94"/>
  <c r="J94"/>
  <c r="J60"/>
  <c i="3" r="BK138"/>
  <c r="J138"/>
  <c r="J63"/>
  <c i="5" r="BK339"/>
  <c r="BK415"/>
  <c r="J415"/>
  <c r="J97"/>
  <c r="BK361"/>
  <c r="J361"/>
  <c r="J89"/>
  <c r="BK412"/>
  <c r="J412"/>
  <c r="J96"/>
  <c r="BK345"/>
  <c r="J345"/>
  <c r="J85"/>
  <c i="6" r="BK148"/>
  <c r="J148"/>
  <c r="J67"/>
  <c i="5" r="BK348"/>
  <c r="J348"/>
  <c r="J86"/>
  <c r="J169"/>
  <c r="J69"/>
  <c r="J313"/>
  <c r="J77"/>
  <c r="J339"/>
  <c r="J83"/>
  <c i="6" r="F84"/>
  <c i="5" r="BK411"/>
  <c r="J411"/>
  <c r="J95"/>
  <c i="6" r="BE122"/>
  <c i="5" r="J327"/>
  <c r="J79"/>
  <c r="J352"/>
  <c r="J88"/>
  <c r="BK386"/>
  <c r="J386"/>
  <c r="J92"/>
  <c i="6" r="BE90"/>
  <c r="BE115"/>
  <c i="5" r="BK126"/>
  <c r="J126"/>
  <c r="J62"/>
  <c i="6" r="J81"/>
  <c r="BE118"/>
  <c r="BE145"/>
  <c i="5" r="BK118"/>
  <c i="6" r="BE99"/>
  <c r="BE109"/>
  <c r="BE125"/>
  <c r="BE139"/>
  <c r="BE112"/>
  <c r="BE142"/>
  <c r="E48"/>
  <c r="BE95"/>
  <c r="BE103"/>
  <c r="BE130"/>
  <c r="BE133"/>
  <c r="BE135"/>
  <c r="BE149"/>
  <c i="4" r="BK89"/>
  <c r="BK88"/>
  <c r="J88"/>
  <c r="J59"/>
  <c i="5" r="BE132"/>
  <c i="4" r="J122"/>
  <c r="J64"/>
  <c i="5" r="BE137"/>
  <c r="BE140"/>
  <c r="BE166"/>
  <c r="J52"/>
  <c r="BE180"/>
  <c i="4" r="J142"/>
  <c r="J68"/>
  <c i="5" r="E48"/>
  <c r="BE120"/>
  <c r="BE122"/>
  <c r="BE124"/>
  <c r="BE161"/>
  <c r="BE176"/>
  <c r="F55"/>
  <c r="BE128"/>
  <c r="BE135"/>
  <c r="BE147"/>
  <c r="BE174"/>
  <c r="BE193"/>
  <c r="BE199"/>
  <c r="BE259"/>
  <c r="BE263"/>
  <c r="BE265"/>
  <c r="BE279"/>
  <c r="BE142"/>
  <c r="BE144"/>
  <c r="BE157"/>
  <c r="BE185"/>
  <c r="BE195"/>
  <c r="BE211"/>
  <c r="BE213"/>
  <c r="BE228"/>
  <c r="BE230"/>
  <c r="BE238"/>
  <c r="BE245"/>
  <c r="BE251"/>
  <c r="BE261"/>
  <c r="BE267"/>
  <c r="BE273"/>
  <c r="BE277"/>
  <c r="BE205"/>
  <c r="BE217"/>
  <c r="BE220"/>
  <c r="BE224"/>
  <c r="BE269"/>
  <c r="BE271"/>
  <c r="BE283"/>
  <c r="BE308"/>
  <c r="BE316"/>
  <c r="BE322"/>
  <c r="BE324"/>
  <c r="BE362"/>
  <c r="BE390"/>
  <c r="BE328"/>
  <c r="BE349"/>
  <c r="BE355"/>
  <c r="BE357"/>
  <c r="BE359"/>
  <c r="BE377"/>
  <c r="BE394"/>
  <c r="BE396"/>
  <c r="BE398"/>
  <c r="BE403"/>
  <c r="BE407"/>
  <c r="BE413"/>
  <c r="BE234"/>
  <c r="BE257"/>
  <c r="BE294"/>
  <c r="BE301"/>
  <c r="BE330"/>
  <c r="BE336"/>
  <c r="BE353"/>
  <c r="BE382"/>
  <c r="BE400"/>
  <c r="BE151"/>
  <c r="BE153"/>
  <c r="BE164"/>
  <c r="BE170"/>
  <c r="BE191"/>
  <c r="BE207"/>
  <c r="BE209"/>
  <c r="BE215"/>
  <c r="BE247"/>
  <c r="BE253"/>
  <c r="BE304"/>
  <c r="BE306"/>
  <c r="BE318"/>
  <c r="BE320"/>
  <c r="BE334"/>
  <c r="BE340"/>
  <c r="BE343"/>
  <c r="BE373"/>
  <c r="BE375"/>
  <c r="BE384"/>
  <c r="BE130"/>
  <c r="BE149"/>
  <c r="BE155"/>
  <c r="BE159"/>
  <c r="BE172"/>
  <c r="BE178"/>
  <c r="BE182"/>
  <c r="BE187"/>
  <c r="BE189"/>
  <c r="BE197"/>
  <c r="BE201"/>
  <c r="BE203"/>
  <c r="BE222"/>
  <c r="BE226"/>
  <c r="BE232"/>
  <c r="BE236"/>
  <c r="BE241"/>
  <c r="BE243"/>
  <c r="BE249"/>
  <c r="BE255"/>
  <c r="BE275"/>
  <c r="BE281"/>
  <c r="BE286"/>
  <c r="BE288"/>
  <c r="BE290"/>
  <c r="BE292"/>
  <c r="BE297"/>
  <c r="BE299"/>
  <c r="BE310"/>
  <c r="BE314"/>
  <c r="BE346"/>
  <c r="BE365"/>
  <c r="BE367"/>
  <c r="BE369"/>
  <c r="BE371"/>
  <c r="BE379"/>
  <c r="BE388"/>
  <c r="BE392"/>
  <c r="BE405"/>
  <c r="BE409"/>
  <c r="BE416"/>
  <c i="4" r="E78"/>
  <c r="BE102"/>
  <c i="3" r="J88"/>
  <c r="J61"/>
  <c i="4" r="F55"/>
  <c r="J82"/>
  <c r="BE110"/>
  <c r="BE112"/>
  <c r="BE98"/>
  <c r="BE107"/>
  <c r="BE94"/>
  <c r="BE96"/>
  <c r="BE100"/>
  <c r="BE105"/>
  <c r="BE166"/>
  <c r="BE137"/>
  <c r="BE148"/>
  <c r="BE178"/>
  <c r="BE115"/>
  <c r="BE139"/>
  <c r="BE123"/>
  <c r="BE128"/>
  <c r="BE131"/>
  <c r="BE143"/>
  <c r="BE146"/>
  <c r="BE156"/>
  <c r="BE164"/>
  <c r="BE173"/>
  <c r="BE182"/>
  <c r="BE151"/>
  <c r="BE162"/>
  <c r="BE184"/>
  <c r="BE91"/>
  <c r="BE118"/>
  <c r="BE160"/>
  <c r="BE176"/>
  <c r="BE171"/>
  <c r="BE180"/>
  <c r="BE134"/>
  <c r="BE153"/>
  <c r="BE158"/>
  <c r="BE168"/>
  <c r="BE186"/>
  <c i="2" r="J95"/>
  <c r="J61"/>
  <c i="3" r="F55"/>
  <c r="BE135"/>
  <c i="2" r="BK346"/>
  <c r="J346"/>
  <c r="J70"/>
  <c r="BK395"/>
  <c r="J395"/>
  <c r="J72"/>
  <c i="3" r="E76"/>
  <c r="BE105"/>
  <c r="BE144"/>
  <c r="BE150"/>
  <c r="BE159"/>
  <c r="BE162"/>
  <c r="BE165"/>
  <c r="BE153"/>
  <c r="BE155"/>
  <c r="J80"/>
  <c r="BE95"/>
  <c r="BE139"/>
  <c r="BE177"/>
  <c r="BE180"/>
  <c r="BE109"/>
  <c r="BE115"/>
  <c r="BE131"/>
  <c r="BE89"/>
  <c r="BE112"/>
  <c r="BE127"/>
  <c r="BE169"/>
  <c r="BE174"/>
  <c r="BE183"/>
  <c r="BE185"/>
  <c r="BE188"/>
  <c i="2" r="BE104"/>
  <c r="BE96"/>
  <c r="BE135"/>
  <c r="BE157"/>
  <c r="BE206"/>
  <c r="BE209"/>
  <c r="BE220"/>
  <c r="E48"/>
  <c r="F55"/>
  <c r="BE111"/>
  <c r="BE198"/>
  <c r="BE212"/>
  <c r="BE224"/>
  <c r="J52"/>
  <c r="BE129"/>
  <c r="BE142"/>
  <c r="BE164"/>
  <c r="BE193"/>
  <c r="BE278"/>
  <c r="BE234"/>
  <c r="BE257"/>
  <c r="BE284"/>
  <c r="BE295"/>
  <c r="BE115"/>
  <c r="BE216"/>
  <c r="BE231"/>
  <c r="BE242"/>
  <c r="BE249"/>
  <c r="BE307"/>
  <c r="BE310"/>
  <c r="BE322"/>
  <c r="BE344"/>
  <c r="BE376"/>
  <c r="BE245"/>
  <c r="BE312"/>
  <c r="BE320"/>
  <c r="BE337"/>
  <c r="BE353"/>
  <c r="BE264"/>
  <c r="BE267"/>
  <c r="BE272"/>
  <c r="BE286"/>
  <c r="BE299"/>
  <c r="BE368"/>
  <c r="BE382"/>
  <c r="BE385"/>
  <c r="BE324"/>
  <c r="BE356"/>
  <c r="BE364"/>
  <c r="BE304"/>
  <c r="BE316"/>
  <c r="BE371"/>
  <c r="BE238"/>
  <c r="BE254"/>
  <c r="BE260"/>
  <c r="BE269"/>
  <c r="BE281"/>
  <c r="BE290"/>
  <c r="BE293"/>
  <c r="BE302"/>
  <c r="BE314"/>
  <c r="BE327"/>
  <c r="BE330"/>
  <c r="BE351"/>
  <c r="BE359"/>
  <c r="BE361"/>
  <c r="BE366"/>
  <c r="BE373"/>
  <c r="BE379"/>
  <c r="BE388"/>
  <c r="BE393"/>
  <c r="BE397"/>
  <c r="BE100"/>
  <c r="BE179"/>
  <c r="BE201"/>
  <c r="BE229"/>
  <c r="BE275"/>
  <c r="BE288"/>
  <c r="BE318"/>
  <c r="BE333"/>
  <c r="BE340"/>
  <c r="BE348"/>
  <c r="F37"/>
  <c i="1" r="BD55"/>
  <c i="3" r="J34"/>
  <c i="1" r="AW56"/>
  <c i="6" r="F34"/>
  <c i="1" r="BA59"/>
  <c i="4" r="F37"/>
  <c i="1" r="BD57"/>
  <c i="2" r="F36"/>
  <c i="1" r="BC55"/>
  <c i="6" r="F35"/>
  <c i="1" r="BB59"/>
  <c i="4" r="J34"/>
  <c i="1" r="AW57"/>
  <c i="4" r="F36"/>
  <c i="1" r="BC57"/>
  <c i="3" r="F36"/>
  <c i="1" r="BC56"/>
  <c i="2" r="F35"/>
  <c i="1" r="BB55"/>
  <c i="3" r="F34"/>
  <c i="1" r="BA56"/>
  <c i="6" r="J34"/>
  <c i="1" r="AW59"/>
  <c i="4" r="F34"/>
  <c i="1" r="BA57"/>
  <c i="5" r="F36"/>
  <c i="1" r="BC58"/>
  <c i="5" r="F35"/>
  <c i="1" r="BB58"/>
  <c i="6" r="F37"/>
  <c i="1" r="BD59"/>
  <c i="3" r="F37"/>
  <c i="1" r="BD56"/>
  <c i="2" r="F34"/>
  <c i="1" r="BA55"/>
  <c i="5" r="J34"/>
  <c i="1" r="AW58"/>
  <c i="3" r="F35"/>
  <c i="1" r="BB56"/>
  <c i="6" r="F36"/>
  <c i="1" r="BC59"/>
  <c i="5" r="F37"/>
  <c i="1" r="BD58"/>
  <c i="2" r="J34"/>
  <c i="1" r="AW55"/>
  <c i="4" r="F35"/>
  <c i="1" r="BB57"/>
  <c i="5" r="F34"/>
  <c i="1" r="BA58"/>
  <c i="4" l="1" r="R121"/>
  <c i="6" r="T107"/>
  <c i="2" r="T94"/>
  <c r="T93"/>
  <c i="5" r="BK351"/>
  <c r="J351"/>
  <c r="J87"/>
  <c r="P351"/>
  <c r="T126"/>
  <c i="6" r="R87"/>
  <c i="3" r="T87"/>
  <c r="T86"/>
  <c i="5" r="T168"/>
  <c i="6" r="T87"/>
  <c i="5" r="P386"/>
  <c r="R126"/>
  <c i="4" r="R88"/>
  <c i="2" r="R94"/>
  <c r="R93"/>
  <c i="3" r="BK87"/>
  <c r="J87"/>
  <c r="J60"/>
  <c r="P87"/>
  <c r="P86"/>
  <c i="1" r="AU56"/>
  <c i="5" r="R168"/>
  <c i="6" r="P107"/>
  <c r="P87"/>
  <c i="1" r="AU59"/>
  <c i="6" r="BK107"/>
  <c r="J107"/>
  <c r="J62"/>
  <c i="5" r="T351"/>
  <c i="4" r="P88"/>
  <c i="1" r="AU57"/>
  <c i="3" r="R87"/>
  <c r="R86"/>
  <c i="4" r="T88"/>
  <c i="5" r="BK338"/>
  <c r="J338"/>
  <c r="J82"/>
  <c r="BK168"/>
  <c r="J168"/>
  <c r="J68"/>
  <c r="BK332"/>
  <c r="J332"/>
  <c r="J80"/>
  <c i="6" r="J108"/>
  <c r="J63"/>
  <c r="BK88"/>
  <c r="BK87"/>
  <c r="J87"/>
  <c r="J59"/>
  <c i="5" r="J118"/>
  <c r="J60"/>
  <c i="4" r="J89"/>
  <c r="J60"/>
  <c i="2" r="BK93"/>
  <c r="J93"/>
  <c i="5" r="J33"/>
  <c i="1" r="AV58"/>
  <c r="AT58"/>
  <c i="6" r="J33"/>
  <c i="1" r="AV59"/>
  <c r="AT59"/>
  <c r="BD54"/>
  <c r="W33"/>
  <c r="BC54"/>
  <c r="AY54"/>
  <c i="4" r="F33"/>
  <c i="1" r="AZ57"/>
  <c r="BA54"/>
  <c r="AW54"/>
  <c r="AK30"/>
  <c i="2" r="J30"/>
  <c i="1" r="AG55"/>
  <c i="4" r="J30"/>
  <c i="1" r="AG57"/>
  <c i="3" r="F33"/>
  <c i="1" r="AZ56"/>
  <c i="2" r="F33"/>
  <c i="1" r="AZ55"/>
  <c i="2" r="J33"/>
  <c i="1" r="AV55"/>
  <c r="AT55"/>
  <c i="3" r="J33"/>
  <c i="1" r="AV56"/>
  <c r="AT56"/>
  <c i="6" r="F33"/>
  <c i="1" r="AZ59"/>
  <c r="BB54"/>
  <c r="W31"/>
  <c i="4" r="J33"/>
  <c i="1" r="AV57"/>
  <c r="AT57"/>
  <c i="5" r="F33"/>
  <c i="1" r="AZ58"/>
  <c i="5" l="1" r="R117"/>
  <c r="T117"/>
  <c r="P117"/>
  <c i="1" r="AU58"/>
  <c i="3" r="BK86"/>
  <c r="J86"/>
  <c r="J59"/>
  <c i="5" r="BK117"/>
  <c r="J117"/>
  <c r="J59"/>
  <c i="6" r="J88"/>
  <c r="J60"/>
  <c i="1" r="AN57"/>
  <c i="4" r="J39"/>
  <c i="1" r="AN55"/>
  <c i="2" r="J59"/>
  <c r="J39"/>
  <c i="1" r="AZ54"/>
  <c r="AV54"/>
  <c r="AK29"/>
  <c r="W30"/>
  <c r="AU54"/>
  <c i="6" r="J30"/>
  <c i="1" r="AG59"/>
  <c r="AX54"/>
  <c r="W32"/>
  <c i="6" l="1" r="J39"/>
  <c i="1" r="AN59"/>
  <c i="3" r="J30"/>
  <c i="1" r="AG56"/>
  <c r="AN56"/>
  <c i="5" r="J30"/>
  <c i="1" r="AG58"/>
  <c r="AN58"/>
  <c r="AT54"/>
  <c r="W29"/>
  <c i="3" l="1" r="J39"/>
  <c i="5" r="J39"/>
  <c i="1"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<sst xmlns="http://schemas.openxmlformats.org/spreadsheetml/2006/main">
  <si>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</si>
  <si>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</si>
  <si>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</si>
  <si>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</si>
  <si>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</si>
  <si>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{53d03b92-647b-4998-8e79-2d870edc2bf8}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</si>
  <si>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</si>
  <si>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</si>
  <si>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</si>
  <si>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</si>
  <si>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</si>
  <si>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</si>
  <si>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</si>
  <si>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24Z-012</t>
  </si>
  <si>
    <t>Stavba:</t>
  </si>
  <si>
    <t>ČSOV Středokluky</t>
  </si>
  <si>
    <t>KSO:</t>
  </si>
  <si>
    <t/>
  </si>
  <si>
    <t>CC-CZ:</t>
  </si>
  <si>
    <t>Místo:</t>
  </si>
  <si>
    <t>Středokluky, U Koupaliště</t>
  </si>
  <si>
    <t>Datum:</t>
  </si>
  <si>
    <t>22. 8. 2025</t>
  </si>
  <si>
    <t>Zadavatel:</t>
  </si>
  <si>
    <t>IČ:</t>
  </si>
  <si>
    <t>00241695</t>
  </si>
  <si>
    <t>Obec Středokluky</t>
  </si>
  <si>
    <t>DIČ:</t>
  </si>
  <si>
    <t>Zhotovitel:</t>
  </si>
  <si>
    <t xml:space="preserve"> </t>
  </si>
  <si>
    <t>Projektant:</t>
  </si>
  <si>
    <t>02940540</t>
  </si>
  <si>
    <t>HADRABA, s.r.o.</t>
  </si>
  <si>
    <t>CZ02940540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</si>
  <si>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</si>
  <si>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</si>
  <si>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</si>
  <si>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</si>
  <si>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</si>
  <si>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</si>
  <si>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</si>
  <si>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</si>
  <si>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</si>
  <si>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</si>
  <si>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</si>
  <si>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</si>
  <si>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</si>
  <si>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</si>
  <si>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</si>
  <si>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</si>
  <si>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</si>
  <si>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</si>
  <si>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</si>
  <si>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</si>
  <si>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</si>
  <si>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</si>
  <si>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</si>
  <si>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</si>
  <si>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</si>
  <si>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</si>
  <si>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</si>
  <si>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</si>
  <si>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</si>
  <si>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</si>
  <si>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</si>
  <si>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</si>
  <si>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</si>
  <si>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</si>
  <si>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</si>
  <si>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</si>
  <si>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</si>
  <si>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</si>
  <si>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</si>
  <si>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</si>
  <si>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</si>
  <si>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</si>
  <si>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</si>
  <si>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</si>
  <si>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Čerpací stanice odpadních vod - stavební část</t>
  </si>
  <si>
    <t>STA</t>
  </si>
  <si>
    <t>1</t>
  </si>
  <si>
    <t>{22822918-1dfe-4354-8259-1f5715231bc4}</t>
  </si>
  <si>
    <t>2</t>
  </si>
  <si>
    <t>SO 02</t>
  </si>
  <si>
    <t>Úprava propustku</t>
  </si>
  <si>
    <t>{dfcdaac2-ec9c-48ed-b275-3a7c4be58e35}</t>
  </si>
  <si>
    <t>PS 01</t>
  </si>
  <si>
    <t>Strojně technologická zařízení ČSOV</t>
  </si>
  <si>
    <t>{ee4510a8-8280-4c23-b327-9ab9fa1c07b8}</t>
  </si>
  <si>
    <t>PS 02</t>
  </si>
  <si>
    <t>Elektrotechnická zařízení ČSOV</t>
  </si>
  <si>
    <t>{7aeaf26b-2c43-4137-9a76-6c6a11cf853a}</t>
  </si>
  <si>
    <t>VRN, OST</t>
  </si>
  <si>
    <t>Vedlejší rozpočtové a ostaní náklady</t>
  </si>
  <si>
    <t>{a28d3b74-7361-4a43-94cf-7bb1dc64ffdd}</t>
  </si>
  <si>
    <t>výkop_šachta</t>
  </si>
  <si>
    <t>Výkop pro osazení čerpací šachty</t>
  </si>
  <si>
    <t>114,413</t>
  </si>
  <si>
    <t>odvoz</t>
  </si>
  <si>
    <t>Zemina odvážená na skládku</t>
  </si>
  <si>
    <t>41,34</t>
  </si>
  <si>
    <t>KRYCÍ LIST SOUPISU PRACÍ</t>
  </si>
  <si>
    <t>lože_šachta</t>
  </si>
  <si>
    <t>2,28</t>
  </si>
  <si>
    <t>výkop_rýhy</t>
  </si>
  <si>
    <t>Pilíř+výtlak+nátok</t>
  </si>
  <si>
    <t>33,171</t>
  </si>
  <si>
    <t>Objekt:</t>
  </si>
  <si>
    <t>SO 01 - Čerpací stanice odpadních vod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</si>
  <si>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</si>
  <si>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</si>
  <si>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</si>
  <si>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</si>
  <si>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</si>
  <si>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</si>
  <si>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010 - Pažení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</si>
  <si>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</si>
  <si>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</si>
  <si>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</si>
  <si>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</si>
  <si>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</si>
  <si>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  8.1 - Kanalizační šachty bez vpustí</t>
  </si>
  <si>
    <t xml:space="preserve">    9 - Ostatní konstrukce a práce, bourání</t>
  </si>
  <si>
    <t>PSV - Práce a dodávky PSV</t>
  </si>
  <si>
    <t xml:space="preserve">    767 - Konstrukce zámečnické</t>
  </si>
  <si>
    <t>M - Práce a dodávky M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</si>
  <si>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</si>
  <si>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</si>
  <si>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</si>
  <si>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</si>
  <si>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</si>
  <si>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</si>
  <si>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</si>
  <si>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</si>
  <si>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</si>
  <si>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</si>
  <si>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</si>
  <si>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</si>
  <si>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</si>
  <si>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</si>
  <si>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</si>
  <si>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</si>
  <si>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</si>
  <si>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</si>
  <si>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70</t>
  </si>
  <si>
    <t>K</t>
  </si>
  <si>
    <t>113201112</t>
  </si>
  <si>
    <t>Vytrhání obrub silničních ležatých</t>
  </si>
  <si>
    <t>m</t>
  </si>
  <si>
    <t>CS ÚRS 2025 02</t>
  </si>
  <si>
    <t>4</t>
  </si>
  <si>
    <t>-1044726579</t>
  </si>
  <si>
    <t>PP</t>
  </si>
  <si>
    <t>Vytrhání obrub s vybouráním lože, s přemístěním hmot na skládku na vzdálenost do 3 m nebo s naložením na dopravní prostředek silničních ležatých</t>
  </si>
  <si>
    <t>Online PSC</t>
  </si>
  <si>
    <t>https://podminky.urs.cz/item/CS_URS_2025_02/113201112</t>
  </si>
  <si>
    <t>VV</t>
  </si>
  <si>
    <t>"v místě napojení na stáv. parkoviště" 4</t>
  </si>
  <si>
    <t>115101201</t>
  </si>
  <si>
    <t>Čerpání vody na dopravní výšku do 10 m průměrný přítok do 500 l/min</t>
  </si>
  <si>
    <t>hod</t>
  </si>
  <si>
    <t>CS ÚRS 2021 02</t>
  </si>
  <si>
    <t>-1467769283</t>
  </si>
  <si>
    <t>Čerpání vody na dopravní výšku do 10 m s uvažovaným průměrným přítokem do 500 l/min</t>
  </si>
  <si>
    <t>https://podminky.urs.cz/item/CS_URS_2021_02/115101201</t>
  </si>
  <si>
    <t xml:space="preserve">"20 dní, 10 hodin  denně" 20*10</t>
  </si>
  <si>
    <t>132251104</t>
  </si>
  <si>
    <t>Hloubení rýh nezapažených š do 800 mm v hornině třídy těžitelnosti I skupiny 3 objem přes 100 m3 strojně</t>
  </si>
  <si>
    <t>m3</t>
  </si>
  <si>
    <t>-1344776905</t>
  </si>
  <si>
    <t>Hloubení nezapažených rýh šířky do 800 mm strojně s urovnáním dna do předepsaného profilu a spádu v hornině třídy těžitelnosti I skupiny 3 přes 100 m3</t>
  </si>
  <si>
    <t>https://podminky.urs.cz/item/CS_URS_2021_02/132251104</t>
  </si>
  <si>
    <t>"výměna výtlaku" 13*1,8*1,1</t>
  </si>
  <si>
    <t>"nátok" 2*2,5*1,1</t>
  </si>
  <si>
    <t>"pilíř" 0,58*0,9*3,7</t>
  </si>
  <si>
    <t>Součet</t>
  </si>
  <si>
    <t>3</t>
  </si>
  <si>
    <t>133454104</t>
  </si>
  <si>
    <t>Hloubení šachet zapažených v hornině třídy těžitelnosti II skupiny 5 objem přes 100 m3</t>
  </si>
  <si>
    <t>1111714618</t>
  </si>
  <si>
    <t>Hloubení zapažených šachet strojně v hornině třídy těžitelnosti II skupiny 5 přes 100 m3</t>
  </si>
  <si>
    <t>https://podminky.urs.cz/item/CS_URS_2021_02/133454104</t>
  </si>
  <si>
    <t>"vč. 800 mm prac. pr." 4,5*4,5*5,65</t>
  </si>
  <si>
    <t>11</t>
  </si>
  <si>
    <t>162551127</t>
  </si>
  <si>
    <t>Vodorovné přemístění přes 2 000 do 2500 m výkopku/sypaniny z horniny třídy těžitelnosti II skupiny 4 a 5</t>
  </si>
  <si>
    <t>191552177</t>
  </si>
  <si>
    <t>Vodorovné přemístění výkopku nebo sypaniny po suchu na obvyklém dopravním prostředku, bez naložení výkopku, avšak se složením bez rozhrnutí z horniny třídy těžitelnosti II skupiny 4 a 5 na vzdálenost přes 2 000 do 2 500 m</t>
  </si>
  <si>
    <t>https://podminky.urs.cz/item/CS_URS_2021_02/162551127</t>
  </si>
  <si>
    <t xml:space="preserve">"na mezideponii, s odečtení přebytku" </t>
  </si>
  <si>
    <t xml:space="preserve">"na mezideponii a zpět"  (výkop_šachta+výkop_rýhy-odvoz)*2 </t>
  </si>
  <si>
    <t>FIG</t>
  </si>
  <si>
    <t>Rozpad figury: výkop_šachta</t>
  </si>
  <si>
    <t>Rozpad figury: výkop_rýhy</t>
  </si>
  <si>
    <t>Rozpad figury: odvoz</t>
  </si>
  <si>
    <t>"vytlačená zemina na skládku" lože_šachta+6,2*6,3</t>
  </si>
  <si>
    <t>162751137</t>
  </si>
  <si>
    <t>Vodorovné přemístění přes 9 000 do 10000 m výkopku/sypaniny z horniny třídy těžitelnosti II skupiny 4 a 5</t>
  </si>
  <si>
    <t>1171964901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</si>
  <si>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</si>
  <si>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https://podminky.urs.cz/item/CS_URS_2021_02/162751137</t>
  </si>
  <si>
    <t>Rozpad figury: lože_šachta</t>
  </si>
  <si>
    <t>"pod jímku" 15,2*0,15</t>
  </si>
  <si>
    <t>13</t>
  </si>
  <si>
    <t>162751139</t>
  </si>
  <si>
    <t>Příplatek k vodorovnému přemístění výkopku/sypaniny z horniny třídy těžitelnosti II skupiny 4 a 5 ZKD 1000 m přes 10000 m</t>
  </si>
  <si>
    <t>-1374868738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</si>
  <si>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</si>
  <si>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https://podminky.urs.cz/item/CS_URS_2021_02/162751139</t>
  </si>
  <si>
    <t>"ma skládku" odvoz</t>
  </si>
  <si>
    <t>41,34*24 'Přepočtené koeficientem množství</t>
  </si>
  <si>
    <t>14</t>
  </si>
  <si>
    <t>167151112</t>
  </si>
  <si>
    <t>Nakládání výkopku z hornin třídy těžitelnosti II skupiny 4 a 5 přes 100 m3</t>
  </si>
  <si>
    <t>-2101535973</t>
  </si>
  <si>
    <t>Nakládání, skládání a překládání neulehlého výkopku nebo sypaniny strojně nakládání, množství přes 100 m3, z hornin třídy těžitelnosti II, skupiny 4 a 5</t>
  </si>
  <si>
    <t>https://podminky.urs.cz/item/CS_URS_2021_02/167151112</t>
  </si>
  <si>
    <t>"odvoz kompletního výkopku" výkop_šachta+výkop_rýhy</t>
  </si>
  <si>
    <t>"naložení na mezideponii, kromě vytlačené" výkop_šachta-odvoz+výkop_rýhy</t>
  </si>
  <si>
    <t>15</t>
  </si>
  <si>
    <t>171201231</t>
  </si>
  <si>
    <t>Poplatek za uložení zeminy a kamení na recyklační skládce (skládkovné) kód odpadu 17 05 04</t>
  </si>
  <si>
    <t>t</t>
  </si>
  <si>
    <t>331995133</t>
  </si>
  <si>
    <t>Poplatek za uložení stavebního odpadu na recyklační skládce (skládkovné) zeminy a kamení zatříděného do Katalogu odpadů pod kódem 17 05 04</t>
  </si>
  <si>
    <t>https://podminky.urs.cz/item/CS_URS_2021_02/171201231</t>
  </si>
  <si>
    <t>41,34*1,8 'Přepočtené koeficientem množství</t>
  </si>
  <si>
    <t>16</t>
  </si>
  <si>
    <t>171251201</t>
  </si>
  <si>
    <t>Uložení sypaniny na skládky nebo meziskládky</t>
  </si>
  <si>
    <t>-64950779</t>
  </si>
  <si>
    <t>Uložení sypaniny na skládky nebo meziskládky bez hutnění s upravením uložené sypaniny do předepsaného tvaru</t>
  </si>
  <si>
    <t>https://podminky.urs.cz/item/CS_URS_2021_02/171251201</t>
  </si>
  <si>
    <t>"na skládku - vytlačená zemina" odvoz</t>
  </si>
  <si>
    <t>"na meziskládku" výkop_šachta+výkop_rýhy-odvoz</t>
  </si>
  <si>
    <t>17</t>
  </si>
  <si>
    <t>174151101</t>
  </si>
  <si>
    <t>Zásyp jam, šachet rýh nebo kolem objektů sypaninou se zhutněním</t>
  </si>
  <si>
    <t>1357086508</t>
  </si>
  <si>
    <t>Zásyp sypaninou z jakékoliv horniny strojně s uložením výkopku ve vrstvách se zhutněním jam, šachet, rýh nebo kolem objektů v těchto vykopávkách</t>
  </si>
  <si>
    <t>https://podminky.urs.cz/item/CS_URS_2021_02/174151101</t>
  </si>
  <si>
    <t>výkop_šachta+výkop_rýhy-odvoz</t>
  </si>
  <si>
    <t>010</t>
  </si>
  <si>
    <t>Pažení</t>
  </si>
  <si>
    <t>31</t>
  </si>
  <si>
    <t>151712111</t>
  </si>
  <si>
    <t>Převázka ocelová zdvojená pro kotvení záporového pažení</t>
  </si>
  <si>
    <t>-1226442759</t>
  </si>
  <si>
    <t>Převázka ocelová pro ukotvení záporového pažení pro jakoukoliv délku převázky zdvojená</t>
  </si>
  <si>
    <t>https://podminky.urs.cz/item/CS_URS_2021_02/151712111</t>
  </si>
  <si>
    <t>"ČSOV" 4,5*4</t>
  </si>
  <si>
    <t>32</t>
  </si>
  <si>
    <t>151712121</t>
  </si>
  <si>
    <t>Odstranění ocelové převázky zdvojené pro kotvení záporového pažení</t>
  </si>
  <si>
    <t>CS ÚRS 2024 01</t>
  </si>
  <si>
    <t>-1154637750</t>
  </si>
  <si>
    <t>Odstranění ocelové převázky pro ukotvení záporového pažení jakékoliv délky převázky zdvojené</t>
  </si>
  <si>
    <t>https://podminky.urs.cz/item/CS_URS_2024_01/151712121</t>
  </si>
  <si>
    <t>33</t>
  </si>
  <si>
    <t>153112111</t>
  </si>
  <si>
    <t>Nastražení ocelových štětovnic dl do 10 m ve standardních podmínkách z terénu</t>
  </si>
  <si>
    <t>m2</t>
  </si>
  <si>
    <t>-1536714287</t>
  </si>
  <si>
    <t>Zřízení beraněných stěn z ocelových štětovnic z terénu nastražení štětovnic ve standardních podmínkách, délky do 10 m</t>
  </si>
  <si>
    <t>https://podminky.urs.cz/item/CS_URS_2024_01/153112111</t>
  </si>
  <si>
    <t>"ČSOV" 4,5*4*8</t>
  </si>
  <si>
    <t>34</t>
  </si>
  <si>
    <t>153112122</t>
  </si>
  <si>
    <t>Zaberanění ocelových štětovnic na dl do 8 m ve standardních podmínkách z terénu</t>
  </si>
  <si>
    <t>-1240075960</t>
  </si>
  <si>
    <t>Zřízení beraněných stěn z ocelových štětovnic z terénu zaberanění štětovnic ve standardních podmínkách, délky do 8 m</t>
  </si>
  <si>
    <t>https://podminky.urs.cz/item/CS_URS_2024_01/153112122</t>
  </si>
  <si>
    <t>35</t>
  </si>
  <si>
    <t>M</t>
  </si>
  <si>
    <t>15920311</t>
  </si>
  <si>
    <t>štětovnice ocelová Illn</t>
  </si>
  <si>
    <t>8</t>
  </si>
  <si>
    <t>-846743940</t>
  </si>
  <si>
    <t>144*0,16275 'Přepočtené koeficientem množství</t>
  </si>
  <si>
    <t>36</t>
  </si>
  <si>
    <t>153113112</t>
  </si>
  <si>
    <t>Vytažení ocelových štětovnic dl do 12 m zaberaněných do hl 8 m z terénu ve standardnich podmínkách</t>
  </si>
  <si>
    <t>49713602</t>
  </si>
  <si>
    <t>Vytažení stěn z ocelových štětovnic zaberaněných z terénu délky do 12 m ve standardních podmínkách, zaberaněných na hloubku do 8 m</t>
  </si>
  <si>
    <t>https://podminky.urs.cz/item/CS_URS_2024_01/153113112</t>
  </si>
  <si>
    <t>Zakládání</t>
  </si>
  <si>
    <t>18</t>
  </si>
  <si>
    <t>272311611</t>
  </si>
  <si>
    <t>Základové klenby prokládané kamenem z betonu tř. C 16/20</t>
  </si>
  <si>
    <t>1524767943</t>
  </si>
  <si>
    <t>Základy z betonu prostého klenby z betonu kamenem prokládaného tř. C 16/20</t>
  </si>
  <si>
    <t>https://podminky.urs.cz/item/CS_URS_2021_02/272311611</t>
  </si>
  <si>
    <t>19</t>
  </si>
  <si>
    <t>279113141</t>
  </si>
  <si>
    <t>Základová zeď tl 150 mm z tvárnic ztraceného bednění včetně výplně z betonu tř. C 20/25</t>
  </si>
  <si>
    <t>1085296739</t>
  </si>
  <si>
    <t>Základové zdi z tvárnic ztraceného bednění včetně výplně z betonu bez zvláštních nároků na vliv prostředí třídy C 20/25, tloušťky zdiva 150 mm</t>
  </si>
  <si>
    <t>https://podminky.urs.cz/item/CS_URS_2021_02/279113141</t>
  </si>
  <si>
    <t>"pilíř" 2*(3,5+2*0,6)+0,6*3,5+2*0,15*3,5</t>
  </si>
  <si>
    <t>20</t>
  </si>
  <si>
    <t>279361221</t>
  </si>
  <si>
    <t>Výztuž základových zdí nosných betonářskou ocelí 10 216</t>
  </si>
  <si>
    <t>-832755714</t>
  </si>
  <si>
    <t>Výztuž základových zdí nosných svislých nebo odkloněných od svislice, rovinných nebo oblých, deskových nebo žebrových, včetně výztuže jejich žeber z betonářské oceli 10 216 (E)</t>
  </si>
  <si>
    <t>https://podminky.urs.cz/item/CS_URS_2021_02/279361221</t>
  </si>
  <si>
    <t>"100 m prům. 8" 0.395*100/1000</t>
  </si>
  <si>
    <t>Svislé a kompletní konstrukce</t>
  </si>
  <si>
    <t>R-004</t>
  </si>
  <si>
    <t>Prefabrikovaná železobetonová jímka, vodotěsná, prům. 2,5, h = 5,3, včetně stropu, poklopů a prostupů</t>
  </si>
  <si>
    <t>kus</t>
  </si>
  <si>
    <t>1707837708</t>
  </si>
  <si>
    <t>Prefabrikovaná železobetonová jímka, vodotěsná, vnitř. prům. 2,5, h = 4,9, včetně stropu, vstupních otvorů a prostupů
vnější rozměry: prům. 2,8, výška 5,3 (včetně stropu)
poklopy: 2 x 600x900, 1 x 600x600, výška komína 380 mm
prostupy: 1 x d 400 mm, 1 x d150 mm, 2 x d150 mm</t>
  </si>
  <si>
    <t>22</t>
  </si>
  <si>
    <t>R-005</t>
  </si>
  <si>
    <t>Doprava a osazení jímky</t>
  </si>
  <si>
    <t>soub</t>
  </si>
  <si>
    <t>-1627029576</t>
  </si>
  <si>
    <t>Vodorovné konstrukce</t>
  </si>
  <si>
    <t>23</t>
  </si>
  <si>
    <t>411321515</t>
  </si>
  <si>
    <t>Stropy deskové ze ŽB tř. C 20/25</t>
  </si>
  <si>
    <t>1205329791</t>
  </si>
  <si>
    <t>Stropy z betonu železového (bez výztuže) stropů deskových, plochých střech, desek balkonových, desek hřibových stropů včetně hlavic hřibových sloupů tř. C 20/25</t>
  </si>
  <si>
    <t>https://podminky.urs.cz/item/CS_URS_2021_02/411321515</t>
  </si>
  <si>
    <t>"pilíř" 0,85*3,66*(0,13+0,08)/2</t>
  </si>
  <si>
    <t>24</t>
  </si>
  <si>
    <t>411351011</t>
  </si>
  <si>
    <t>Zřízení bednění stropů deskových tl přes 5 do 25 cm bez podpěrné kce</t>
  </si>
  <si>
    <t>-1948606198</t>
  </si>
  <si>
    <t>Bednění stropních konstrukcí - bez podpěrné konstrukce desek tloušťky stropní desky přes 5 do 25 cm zřízení</t>
  </si>
  <si>
    <t>https://podminky.urs.cz/item/CS_URS_2021_02/411351011</t>
  </si>
  <si>
    <t>"pilíř" 3,66*0,85</t>
  </si>
  <si>
    <t>25</t>
  </si>
  <si>
    <t>411351012</t>
  </si>
  <si>
    <t>Odstranění bednění stropů deskových tl přes 5 do 25 cm bez podpěrné kce</t>
  </si>
  <si>
    <t>271574401</t>
  </si>
  <si>
    <t>Bednění stropních konstrukcí - bez podpěrné konstrukce desek tloušťky stropní desky přes 5 do 25 cm odstranění</t>
  </si>
  <si>
    <t>https://podminky.urs.cz/item/CS_URS_2021_02/411351012</t>
  </si>
  <si>
    <t>26</t>
  </si>
  <si>
    <t>451541111</t>
  </si>
  <si>
    <t>Lože pod potrubí otevřený výkop ze štěrkodrtě</t>
  </si>
  <si>
    <t>1986524770</t>
  </si>
  <si>
    <t>Lože pod potrubí, stoky a drobné objekty v otevřeném výkopu ze štěrkodrtě 0-63 mm</t>
  </si>
  <si>
    <t>https://podminky.urs.cz/item/CS_URS_2021_02/451541111</t>
  </si>
  <si>
    <t>66</t>
  </si>
  <si>
    <t>451577777</t>
  </si>
  <si>
    <t>Podklad nebo lože pod dlažbu vodorovný nebo do sklonu 1:5 z kameniva těženého tl přes 30 do 100 mm</t>
  </si>
  <si>
    <t>1470004229</t>
  </si>
  <si>
    <t>Podklad nebo lože pod dlažbu (přídlažbu) v ploše vodorovné nebo ve sklonu do 1:5, tloušťky od 30 do 100 mm z kameniva těženého</t>
  </si>
  <si>
    <t>https://podminky.urs.cz/item/CS_URS_2025_02/451577777</t>
  </si>
  <si>
    <t>10*4</t>
  </si>
  <si>
    <t>5</t>
  </si>
  <si>
    <t>Komunikace pozemní</t>
  </si>
  <si>
    <t>67</t>
  </si>
  <si>
    <t>564851011</t>
  </si>
  <si>
    <t>Podklad ze štěrkodrtě ŠD plochy do 100 m2 tl 150 mm</t>
  </si>
  <si>
    <t>-922246291</t>
  </si>
  <si>
    <t>Podklad ze štěrkodrti ŠD s rozprostřením a zhutněním plochy jednotlivě do 100 m2, po zhutnění tl. 150 mm</t>
  </si>
  <si>
    <t>https://podminky.urs.cz/item/CS_URS_2025_02/564851011</t>
  </si>
  <si>
    <t>68</t>
  </si>
  <si>
    <t>596211110</t>
  </si>
  <si>
    <t>Kladení zámkové dlažby komunikací pro pěší ručně tl 60 mm skupiny A pl do 50 m2</t>
  </si>
  <si>
    <t>-2031861799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</si>
  <si>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</si>
  <si>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https://podminky.urs.cz/item/CS_URS_2025_02/596211110</t>
  </si>
  <si>
    <t>69</t>
  </si>
  <si>
    <t>59245018</t>
  </si>
  <si>
    <t>dlažba skladebná betonová 200x100mm tl 60mm přírodní</t>
  </si>
  <si>
    <t>251514296</t>
  </si>
  <si>
    <t>40*1,03 'Přepočtené koeficientem množství</t>
  </si>
  <si>
    <t>Trubní vedení</t>
  </si>
  <si>
    <t>62</t>
  </si>
  <si>
    <t>857241131</t>
  </si>
  <si>
    <t>Montáž litinových tvarovek jednoosých hrdlových otevřený výkop s integrovaným těsněním DN 80</t>
  </si>
  <si>
    <t>-709631894</t>
  </si>
  <si>
    <t>Montáž litinových tvarovek na potrubí litinovém tlakovém jednoosých na potrubí z trub hrdlových v otevřeném výkopu, kanálu nebo v šachtě s integrovaným těsněním DN 80</t>
  </si>
  <si>
    <t>https://podminky.urs.cz/item/CS_URS_2025_02/857241131</t>
  </si>
  <si>
    <t>63</t>
  </si>
  <si>
    <t>31951015</t>
  </si>
  <si>
    <t>potrubní spojka jištěná proti posuvu hrdlo-hrdlo DN 80</t>
  </si>
  <si>
    <t>1434745452</t>
  </si>
  <si>
    <t>54</t>
  </si>
  <si>
    <t>871254202</t>
  </si>
  <si>
    <t>Montáž kanalizačního potrubí z PE SDR11 otevřený výkop sklon do 20 % svařovaných na tupo d 90x8,2 mm</t>
  </si>
  <si>
    <t>63092254</t>
  </si>
  <si>
    <t>Montáž kanalizačního potrubí z polyetylenu PE100 RC svařovaných na tupo v otevřeném výkopu ve sklonu do 20 % SDR 11/PN16 d 90 x 8,2 mm</t>
  </si>
  <si>
    <t>https://podminky.urs.cz/item/CS_URS_2025_02/871254202</t>
  </si>
  <si>
    <t>55</t>
  </si>
  <si>
    <t>28613384</t>
  </si>
  <si>
    <t>potrubí kanalizační tlakové PE100 SDR11 se signalizační vrstvou 90x8,2mm</t>
  </si>
  <si>
    <t>-1069423035</t>
  </si>
  <si>
    <t>15*1,015 'Přepočtené koeficientem množství</t>
  </si>
  <si>
    <t>52</t>
  </si>
  <si>
    <t>871373122</t>
  </si>
  <si>
    <t>Montáž kanalizačního potrubí hladkého plnostěnného SN 10 z PVC-U DN 315</t>
  </si>
  <si>
    <t>-1675839018</t>
  </si>
  <si>
    <t>Montáž kanalizačního potrubí z tvrdého PVC-U hladkého plnostěnného tuhost SN 10 DN 315</t>
  </si>
  <si>
    <t>https://podminky.urs.cz/item/CS_URS_2025_02/871373122</t>
  </si>
  <si>
    <t>53</t>
  </si>
  <si>
    <t>28611181</t>
  </si>
  <si>
    <t>trubka kanalizační PVC-U plnostěnná jednovrstvá DN 315x3000mm SN10</t>
  </si>
  <si>
    <t>1077443471</t>
  </si>
  <si>
    <t>6*1,03 'Přepočtené koeficientem množství</t>
  </si>
  <si>
    <t>56</t>
  </si>
  <si>
    <t>877245201</t>
  </si>
  <si>
    <t>Montáž elektrospojek na kanalizačním potrubí z PE trub d 90</t>
  </si>
  <si>
    <t>1155929241</t>
  </si>
  <si>
    <t>Montáž tvarovek na kanalizačním plastovém potrubí z PE elektrotvarovek SDR 11/PN16 spojek nebo oblouků d 90</t>
  </si>
  <si>
    <t>https://podminky.urs.cz/item/CS_URS_2025_02/877245201</t>
  </si>
  <si>
    <t>57</t>
  </si>
  <si>
    <t>28615974</t>
  </si>
  <si>
    <t>elektrospojka SDR11 PE 100 PN16 D 90mm</t>
  </si>
  <si>
    <t>-771959187</t>
  </si>
  <si>
    <t>58</t>
  </si>
  <si>
    <t>28653135</t>
  </si>
  <si>
    <t>nákružek lemový PE 100 SDR11 90mm</t>
  </si>
  <si>
    <t>480080232</t>
  </si>
  <si>
    <t>59</t>
  </si>
  <si>
    <t>28654368</t>
  </si>
  <si>
    <t>příruba volná k lemovému nákružku z polypropylénu 90</t>
  </si>
  <si>
    <t>1782758070</t>
  </si>
  <si>
    <t>60</t>
  </si>
  <si>
    <t>877245210</t>
  </si>
  <si>
    <t>Montáž elektrokolen 45° na kanalizačním potrubí z PE trub d 90</t>
  </si>
  <si>
    <t>-1343056189</t>
  </si>
  <si>
    <t>Montáž tvarovek na kanalizačním plastovém potrubí z PE elektrotvarovek SDR 11/PN16 kolen 45° d 90</t>
  </si>
  <si>
    <t>https://podminky.urs.cz/item/CS_URS_2025_02/877245210</t>
  </si>
  <si>
    <t>61</t>
  </si>
  <si>
    <t>28614948</t>
  </si>
  <si>
    <t>elektrokoleno 45° PE 100 PN16 D 90mm</t>
  </si>
  <si>
    <t>-1412882977</t>
  </si>
  <si>
    <t>27</t>
  </si>
  <si>
    <t>894201151</t>
  </si>
  <si>
    <t>Dno šachet tl nad 200 mm z prostého betonu se zvýšenými nároky na prostředí tř. C 25/30</t>
  </si>
  <si>
    <t>-139959501</t>
  </si>
  <si>
    <t>Ostatní konstrukce na trubním vedení z prostého betonu dno šachet tloušťky přes 200 mm z betonu se zvýšenými nároky na prostředí tř. C 25/30</t>
  </si>
  <si>
    <t>https://podminky.urs.cz/item/CS_URS_2021_02/894201151</t>
  </si>
  <si>
    <t>"spádový beton" 3</t>
  </si>
  <si>
    <t>28</t>
  </si>
  <si>
    <t>899103112</t>
  </si>
  <si>
    <t>Osazení poklopů litinových nebo ocelových včetně rámů pro třídu zatížení B125, C250</t>
  </si>
  <si>
    <t>1248094549</t>
  </si>
  <si>
    <t>Osazení poklopů litinových a ocelových včetně rámů pro třídu zatížení B125, C250</t>
  </si>
  <si>
    <t>https://podminky.urs.cz/item/CS_URS_2021_02/899103112</t>
  </si>
  <si>
    <t>29</t>
  </si>
  <si>
    <t>63126061</t>
  </si>
  <si>
    <t>poklop kompozitní zátěžový hranatý včetně rámů a příslušenství 600/900mm D400</t>
  </si>
  <si>
    <t>-1363206413</t>
  </si>
  <si>
    <t>37</t>
  </si>
  <si>
    <t>63126058</t>
  </si>
  <si>
    <t>poklop kompozitní zátěžový hranatý včetně rámů a příslušenství 600/600mm D400</t>
  </si>
  <si>
    <t>-1223973195</t>
  </si>
  <si>
    <t>8.1</t>
  </si>
  <si>
    <t>Kanalizační šachty bez vpustí</t>
  </si>
  <si>
    <t>39</t>
  </si>
  <si>
    <t>894118001</t>
  </si>
  <si>
    <t>Příplatek ZKD 0,60 m výšky vstupu na potrubí</t>
  </si>
  <si>
    <t>CS ÚRS 2023 02</t>
  </si>
  <si>
    <t>1084315163</t>
  </si>
  <si>
    <t>Šachty kanalizační zděné Příplatek k cenám za každých dalších 0,60 m výšky vstupu</t>
  </si>
  <si>
    <t>https://podminky.urs.cz/item/CS_URS_2023_02/894118001</t>
  </si>
  <si>
    <t>40</t>
  </si>
  <si>
    <t>59224312</t>
  </si>
  <si>
    <t>konus betonové šachty DN 1000 kanalizační 100x62,5x58cm tl stěny 12 stupadla poplastovaná</t>
  </si>
  <si>
    <t>1259680530</t>
  </si>
  <si>
    <t>41</t>
  </si>
  <si>
    <t>59224063</t>
  </si>
  <si>
    <t>dno betonové šachtové DN 1000 100x100x15cm výtok 25-40cm</t>
  </si>
  <si>
    <t>-1913694730</t>
  </si>
  <si>
    <t>44</t>
  </si>
  <si>
    <t>59224176</t>
  </si>
  <si>
    <t>prstenec šachtový vyrovnávací betonový 625x120x80mm</t>
  </si>
  <si>
    <t>-1818011959</t>
  </si>
  <si>
    <t>45</t>
  </si>
  <si>
    <t>59224185</t>
  </si>
  <si>
    <t>prstenec šachtový vyrovnávací betonový 625x120x60mm</t>
  </si>
  <si>
    <t>764795866</t>
  </si>
  <si>
    <t>46</t>
  </si>
  <si>
    <t>59224184</t>
  </si>
  <si>
    <t>prstenec šachtový vyrovnávací betonový 625x120x40mm</t>
  </si>
  <si>
    <t>-779835438</t>
  </si>
  <si>
    <t>47</t>
  </si>
  <si>
    <t>59224597</t>
  </si>
  <si>
    <t>skruž betonové šachty DN 1000 kanalizační DEHA 100x100x12cm, se stupadly</t>
  </si>
  <si>
    <t>558990248</t>
  </si>
  <si>
    <t>48</t>
  </si>
  <si>
    <t>59224596</t>
  </si>
  <si>
    <t>skruž betonové šachty DN 1000 kanalizační DEHA 100x50x12cm, se stupadly</t>
  </si>
  <si>
    <t>-1387591578</t>
  </si>
  <si>
    <t>38</t>
  </si>
  <si>
    <t>894411121</t>
  </si>
  <si>
    <t>Zřízení šachet kanalizačních z betonových dílců na potrubí DN přes 200 do 300 dno beton tř. C 25/30</t>
  </si>
  <si>
    <t>-723396920</t>
  </si>
  <si>
    <t>Zřízení šachet kanalizačních z betonových dílců výšky vstupu do 1,50 m s obložením dna betonem tř. C 25/30, na potrubí DN přes 200 do 300</t>
  </si>
  <si>
    <t>https://podminky.urs.cz/item/CS_URS_2024_01/894411121</t>
  </si>
  <si>
    <t>50</t>
  </si>
  <si>
    <t>899104112</t>
  </si>
  <si>
    <t>Osazení poklopů litinových, ocelových nebo železobetonových včetně rámů pro třídu zatížení D400, E600</t>
  </si>
  <si>
    <t>-167496162</t>
  </si>
  <si>
    <t>https://podminky.urs.cz/item/CS_URS_2024_01/899104112</t>
  </si>
  <si>
    <t>51</t>
  </si>
  <si>
    <t>55241030</t>
  </si>
  <si>
    <t>poklop šachtový litinový kruhový DN 600 bez ventilace tř D400 pro intenzivní provoz</t>
  </si>
  <si>
    <t>968604724</t>
  </si>
  <si>
    <t>9</t>
  </si>
  <si>
    <t>Ostatní konstrukce a práce, bourání</t>
  </si>
  <si>
    <t>64</t>
  </si>
  <si>
    <t>916231213</t>
  </si>
  <si>
    <t>Osazení chodníkového obrubníku betonového stojatého s boční opěrou do lože z betonu prostého</t>
  </si>
  <si>
    <t>-68989432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</si>
  <si>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</si>
  <si>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https://podminky.urs.cz/item/CS_URS_2025_02/916231213</t>
  </si>
  <si>
    <t>2*10+2*4</t>
  </si>
  <si>
    <t>65</t>
  </si>
  <si>
    <t>59217018</t>
  </si>
  <si>
    <t>obrubník betonový chodníkový 1000x80x200mm</t>
  </si>
  <si>
    <t>-1748082670</t>
  </si>
  <si>
    <t>28*1,02 'Přepočtené koeficientem množství</t>
  </si>
  <si>
    <t>89</t>
  </si>
  <si>
    <t>933901111</t>
  </si>
  <si>
    <t>Provedení zkoušky vodotěsnosti nádrže do 1000 m3</t>
  </si>
  <si>
    <t>414412494</t>
  </si>
  <si>
    <t>Zkoušky objektů a vymývání provedení zkoušky vodotěsnosti betonové nádrže jakéhokoliv druhu a tvaru, o obsahu do 1000 m3</t>
  </si>
  <si>
    <t>https://podminky.urs.cz/item/CS_URS_2025_02/933901111</t>
  </si>
  <si>
    <t>2,5*2,5/4*3,14*4,9</t>
  </si>
  <si>
    <t>90</t>
  </si>
  <si>
    <t>08211321</t>
  </si>
  <si>
    <t>voda pitná pro ostatní odběratele</t>
  </si>
  <si>
    <t>1836715130</t>
  </si>
  <si>
    <t>PSV</t>
  </si>
  <si>
    <t>Práce a dodávky PSV</t>
  </si>
  <si>
    <t>767</t>
  </si>
  <si>
    <t>Konstrukce zámečnické</t>
  </si>
  <si>
    <t>71</t>
  </si>
  <si>
    <t>767591012</t>
  </si>
  <si>
    <t>Montáž podlah nebo podest z kompozitních pochůzných skládaných roštů o hm přes 15 do 30 kg/m2</t>
  </si>
  <si>
    <t>400659224</t>
  </si>
  <si>
    <t>Montáž výrobků z kompozitů podlah nebo podest z pochůzných skládaných roštů hmotnosti přes 15 do 30 kg/m2</t>
  </si>
  <si>
    <t>https://podminky.urs.cz/item/CS_URS_2021_02/767591012</t>
  </si>
  <si>
    <t>72</t>
  </si>
  <si>
    <t>63126012</t>
  </si>
  <si>
    <t>rošt kompozitní pochůzný skládaný 15x23/38mm A15</t>
  </si>
  <si>
    <t>707353825</t>
  </si>
  <si>
    <t>73</t>
  </si>
  <si>
    <t>767591021</t>
  </si>
  <si>
    <t>Příplatek k montáži podlahového kompozitního roštu za zkrácení a úpravu</t>
  </si>
  <si>
    <t>896588405</t>
  </si>
  <si>
    <t>Montáž výrobků z kompozitů podlah nebo podest Příplatek k cenám za zkrácení a úpravu roštu</t>
  </si>
  <si>
    <t>https://podminky.urs.cz/item/CS_URS_2021_02/767591021</t>
  </si>
  <si>
    <t>74</t>
  </si>
  <si>
    <t>767646421</t>
  </si>
  <si>
    <t>Montáž revizních dvířek dvoukřídlových s rámem v do 1000 mm</t>
  </si>
  <si>
    <t>1701903193</t>
  </si>
  <si>
    <t>Montáž dveří ocelových revizních dvířek s rámem dvoukřídlových, výšky do 1000 mm</t>
  </si>
  <si>
    <t>https://podminky.urs.cz/item/CS_URS_2021_02/767646421</t>
  </si>
  <si>
    <t>75</t>
  </si>
  <si>
    <t>56245702</t>
  </si>
  <si>
    <t>dvířka revizní 600x600 bílá se zámkem</t>
  </si>
  <si>
    <t>-249439506</t>
  </si>
  <si>
    <t>76</t>
  </si>
  <si>
    <t>767646422</t>
  </si>
  <si>
    <t>Montáž revizních dvířek dvoukřídlových s rámem v přes 1000 do 1500 mm</t>
  </si>
  <si>
    <t>-2088458146</t>
  </si>
  <si>
    <t>Montáž dveří ocelových revizních dvířek s rámem dvoukřídlových, výšky přes 1000 do 1500 mm</t>
  </si>
  <si>
    <t>https://podminky.urs.cz/item/CS_URS_2021_02/767646422</t>
  </si>
  <si>
    <t>77</t>
  </si>
  <si>
    <t>R-007</t>
  </si>
  <si>
    <t>Dveře pozinované, včetně rámu, s komaxitovým nástřikem, 800/1400, se zámkem, jednokřídlé</t>
  </si>
  <si>
    <t>1857840951</t>
  </si>
  <si>
    <t>78</t>
  </si>
  <si>
    <t>R-008</t>
  </si>
  <si>
    <t>Dveře pozinované, včetně rámu, s komaxitovým nástřikem, 1500/1400, se zámkem, dvoukřídlé</t>
  </si>
  <si>
    <t>434292744</t>
  </si>
  <si>
    <t>79</t>
  </si>
  <si>
    <t>767861011</t>
  </si>
  <si>
    <t>Montáž vnitřních kovových žebříků přímých dl přes 2 do 5 m kotvených do betonu</t>
  </si>
  <si>
    <t>-774709475</t>
  </si>
  <si>
    <t>Montáž vnitřních kovových žebříků přímých délky přes 2 do 5 m, ukotvených do betonu</t>
  </si>
  <si>
    <t>https://podminky.urs.cz/item/CS_URS_2021_02/767861011</t>
  </si>
  <si>
    <t>80</t>
  </si>
  <si>
    <t>44983027</t>
  </si>
  <si>
    <t>žebřík výstupový jednoduchý přímý z nerezové oceli dl 4m</t>
  </si>
  <si>
    <t>343294046</t>
  </si>
  <si>
    <t>81</t>
  </si>
  <si>
    <t>767991002</t>
  </si>
  <si>
    <t>Montáž pomocné nebo nosné konstrukce z kompozitních profilů o hm přes 1 do 2,5 kg/m</t>
  </si>
  <si>
    <t>-1667145754</t>
  </si>
  <si>
    <t>Montáž výrobků z kompozitů pomocné nebo nosné konstrukce z profilů hmotnosti přes 1 do 2,5 kg/m</t>
  </si>
  <si>
    <t>https://podminky.urs.cz/item/CS_URS_2021_02/767991002</t>
  </si>
  <si>
    <t>82</t>
  </si>
  <si>
    <t>RZ-L-40-40-4</t>
  </si>
  <si>
    <t>L profil 40/40/4, nerezový, jak. 1.4301, mořený povrch</t>
  </si>
  <si>
    <t>128</t>
  </si>
  <si>
    <t>-1038656641</t>
  </si>
  <si>
    <t>9,5*1,02 'Přepočtené koeficientem množství</t>
  </si>
  <si>
    <t>83</t>
  </si>
  <si>
    <t>767995115</t>
  </si>
  <si>
    <t>Montáž atypických zámečnických konstrukcí hm přes 50 do 100 kg</t>
  </si>
  <si>
    <t>kg</t>
  </si>
  <si>
    <t>-2082590269</t>
  </si>
  <si>
    <t>Montáž ostatních atypických zámečnických konstrukcí hmotnosti přes 50 do 100 kg</t>
  </si>
  <si>
    <t>https://podminky.urs.cz/item/CS_URS_2021_02/767995115</t>
  </si>
  <si>
    <t>84</t>
  </si>
  <si>
    <t>RZ-U-100</t>
  </si>
  <si>
    <t>U profil válcovaný 100X50x6x6</t>
  </si>
  <si>
    <t>-1532777776</t>
  </si>
  <si>
    <t>U profil válcovaný 100X50x6x6, ocel třídy 17, jak. 1.4301, povrch mořený nebo kartáčovaný</t>
  </si>
  <si>
    <t>"nosník podesty" 2,5</t>
  </si>
  <si>
    <t>85</t>
  </si>
  <si>
    <t>RT-TR50.3</t>
  </si>
  <si>
    <t xml:space="preserve">Trubka nerez svařovaná,  jak. 1.4301, DN 50 (50x3)</t>
  </si>
  <si>
    <t>1528727461</t>
  </si>
  <si>
    <t>Trubka nerez svařovaná, EN 10217-7, z oceli tř. 17, jak. 1.4301, dle EN 10088, povrch kartáč nebo mořený, DN 50 (50x3)</t>
  </si>
  <si>
    <t>"zábradlí" 2*2,5</t>
  </si>
  <si>
    <t>86</t>
  </si>
  <si>
    <t>R-PL-P6</t>
  </si>
  <si>
    <t>Plech válc za studena, mořený / žíhaný povrch, tl. 6 mm</t>
  </si>
  <si>
    <t>-1709141435</t>
  </si>
  <si>
    <t>"kotevní plechy" 5 * 0,3*0,3</t>
  </si>
  <si>
    <t>"okop- plech" 2,5*0,15</t>
  </si>
  <si>
    <t>87</t>
  </si>
  <si>
    <t>RT-KOCH-M12</t>
  </si>
  <si>
    <t>Kotva chemická M12, nerez závitová tyč A2</t>
  </si>
  <si>
    <t>-177586806</t>
  </si>
  <si>
    <t>Práce a dodávky M</t>
  </si>
  <si>
    <t>23-M</t>
  </si>
  <si>
    <t>Montáže potrubí</t>
  </si>
  <si>
    <t>88</t>
  </si>
  <si>
    <t>RTCH001</t>
  </si>
  <si>
    <t>Svařování - přídavný materiál pro svařování oceli třídy 17, jak. 1.4301</t>
  </si>
  <si>
    <t>kpl</t>
  </si>
  <si>
    <t>-741429304</t>
  </si>
  <si>
    <t>výkop_příkopy</t>
  </si>
  <si>
    <t>Výkopy příkopů</t>
  </si>
  <si>
    <t>20,4</t>
  </si>
  <si>
    <t>Přebytečný výkopek odvážený na mezideponii</t>
  </si>
  <si>
    <t>16,32</t>
  </si>
  <si>
    <t>SO 02 - Úprava propustku</t>
  </si>
  <si>
    <t xml:space="preserve">    010 - Úprava koryta</t>
  </si>
  <si>
    <t xml:space="preserve">    8 - Vedení trubní dálková a přípojná</t>
  </si>
  <si>
    <t>124253102</t>
  </si>
  <si>
    <t>Vykopávky pro koryta vodotečí v hornině třídy těžitelnosti I skupiny 3 objem do 5000 m3 strojně</t>
  </si>
  <si>
    <t>-1375366499</t>
  </si>
  <si>
    <t>Vykopávky pro koryta vodotečí strojně v hornině třídy těžitelnosti I skupiny 3 přes 1 000 do 5 000 m3</t>
  </si>
  <si>
    <t>https://podminky.urs.cz/item/CS_URS_2025_02/124253102</t>
  </si>
  <si>
    <t>"základ pro opěrnou stěnu" 1*0,6*4</t>
  </si>
  <si>
    <t>"prohloubení příkopu" 4,5*5*0,8</t>
  </si>
  <si>
    <t>162451105</t>
  </si>
  <si>
    <t>Vodorovné přemístění přes 1 000 do 1500 m výkopku/sypaniny z horniny třídy těžitelnosti I skupiny 1 až 3</t>
  </si>
  <si>
    <t>320225739</t>
  </si>
  <si>
    <t>Vodorovné přemístění výkopku nebo sypaniny po suchu na obvyklém dopravním prostředku, bez naložení výkopku, avšak se složením bez rozhrnutí z horniny třídy těžitelnosti I skupiny 1 až 3 na vzdálenost přes 1 000 do 1 500 m</t>
  </si>
  <si>
    <t>https://podminky.urs.cz/item/CS_URS_2025_02/162451105</t>
  </si>
  <si>
    <t>"výkop příkopů - 80%" výkop_příkopy*0,8</t>
  </si>
  <si>
    <t>Rozpad figury: výkop</t>
  </si>
  <si>
    <t>Rozpad figury: výkop_příkopy</t>
  </si>
  <si>
    <t>162751115</t>
  </si>
  <si>
    <t>Vodorovné přemístění přes 7 000 do 8000 m výkopku/sypaniny z horniny třídy těžitelnosti I skupiny 1 až 3</t>
  </si>
  <si>
    <t>-1264961881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</si>
  <si>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</si>
  <si>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https://podminky.urs.cz/item/CS_URS_2025_02/162751115</t>
  </si>
  <si>
    <t>P</t>
  </si>
  <si>
    <t>Poznámka k položce:_x000d_
Doprava obsypového materiálu</t>
  </si>
  <si>
    <t>167151111</t>
  </si>
  <si>
    <t>Nakládání výkopku z hornin třídy těžitelnosti I skupiny 1 až 3 přes 100 m3</t>
  </si>
  <si>
    <t>801103251</t>
  </si>
  <si>
    <t>Nakládání, skládání a překládání neulehlého výkopku nebo sypaniny strojně nakládání, množství přes 100 m3, z hornin třídy těžitelnosti I, skupiny 1 až 3</t>
  </si>
  <si>
    <t>https://podminky.urs.cz/item/CS_URS_2025_02/167151111</t>
  </si>
  <si>
    <t>1109699679</t>
  </si>
  <si>
    <t>https://podminky.urs.cz/item/CS_URS_2025_02/171251201</t>
  </si>
  <si>
    <t>6</t>
  </si>
  <si>
    <t>1319314632</t>
  </si>
  <si>
    <t>https://podminky.urs.cz/item/CS_URS_2025_02/174151101</t>
  </si>
  <si>
    <t>výkop_příkopy-odvoz</t>
  </si>
  <si>
    <t>274315223</t>
  </si>
  <si>
    <t>Základové pasy z betonu prostého C 12/15</t>
  </si>
  <si>
    <t>205133785</t>
  </si>
  <si>
    <t>Základové konstrukce z betonu pasy prostého bez zvýšených nároků na prostředí tř. C 12/15</t>
  </si>
  <si>
    <t>https://podminky.urs.cz/item/CS_URS_2025_02/274315223</t>
  </si>
  <si>
    <t>"základ pod čelo propustku" 0,6*1,1*3</t>
  </si>
  <si>
    <t>274351101</t>
  </si>
  <si>
    <t>Bednění základových pasů LTM oboustranné zřízení</t>
  </si>
  <si>
    <t>1994663338</t>
  </si>
  <si>
    <t>Bednění základových konstrukcí oboustranné pasů zřízení</t>
  </si>
  <si>
    <t>https://podminky.urs.cz/item/CS_URS_2025_02/274351101</t>
  </si>
  <si>
    <t>3*1</t>
  </si>
  <si>
    <t>274351102</t>
  </si>
  <si>
    <t>Bednění základových pasů LTM oboustranné odstranění</t>
  </si>
  <si>
    <t>-348809829</t>
  </si>
  <si>
    <t>Bednění základových konstrukcí oboustranné pasů odstranění</t>
  </si>
  <si>
    <t>https://podminky.urs.cz/item/CS_URS_2025_02/274351102</t>
  </si>
  <si>
    <t>451312111</t>
  </si>
  <si>
    <t>Podklad pod dlažbu z betonu prostého C 20/25 tl přes 100 do 150 mm</t>
  </si>
  <si>
    <t>881156354</t>
  </si>
  <si>
    <t>Podklad pod dlažbu z betonu prostého bez zvýšených nároků na prostředí tř. C 20/25 tl. přes 100 do 150 mm</t>
  </si>
  <si>
    <t>https://podminky.urs.cz/item/CS_URS_2025_02/451312111</t>
  </si>
  <si>
    <t>"podkladní deska pro kamennou dlažbu" (2,6+1,5)*3</t>
  </si>
  <si>
    <t>Úprava koryta</t>
  </si>
  <si>
    <t>181411122</t>
  </si>
  <si>
    <t>Založení lučního trávníku výsevem pl do 1000 m2 ve svahu přes 1:5 do 1:2</t>
  </si>
  <si>
    <t>-196343616</t>
  </si>
  <si>
    <t>Založení trávníku na půdě předem připravené plochy do 1000 m2 výsevem včetně utažení lučního na svahu přes 1:5 do 1:2</t>
  </si>
  <si>
    <t>https://podminky.urs.cz/item/CS_URS_2025_02/181411122</t>
  </si>
  <si>
    <t>"úprava svahů" 3*5*1,41</t>
  </si>
  <si>
    <t>"úprava plochy nad příkopem" 3*2</t>
  </si>
  <si>
    <t>10</t>
  </si>
  <si>
    <t>00572100</t>
  </si>
  <si>
    <t>osivo jetelotráva intenzivní víceletá</t>
  </si>
  <si>
    <t>473766464</t>
  </si>
  <si>
    <t>27,15*0,02 'Přepočtené koeficientem množství</t>
  </si>
  <si>
    <t>10371500</t>
  </si>
  <si>
    <t>substrát pro trávníky VL</t>
  </si>
  <si>
    <t>582189</t>
  </si>
  <si>
    <t>182151111</t>
  </si>
  <si>
    <t>Svahování v zářezech v hornině třídy těžitelnosti I skupiny 1 až 3 strojně</t>
  </si>
  <si>
    <t>832505044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</si>
  <si>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</si>
  <si>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https://podminky.urs.cz/item/CS_URS_2025_02/182151111</t>
  </si>
  <si>
    <t>184802115</t>
  </si>
  <si>
    <t>Chemické odplevelení před založením kultury nad 20 m2 granulátem na široko v rovině a svahu do 1:5</t>
  </si>
  <si>
    <t>1151496326</t>
  </si>
  <si>
    <t>Chemické odplevelení půdy před založením kultury, trávníku nebo zpevněných ploch o výměře jednotlivě přes 20 m2 v rovině nebo na svahu do 1:5 granulátem na široko</t>
  </si>
  <si>
    <t>https://podminky.urs.cz/item/CS_URS_2021_02/184802115</t>
  </si>
  <si>
    <t>185803111</t>
  </si>
  <si>
    <t>Ošetření trávníku shrabáním v rovině a svahu do 1:5</t>
  </si>
  <si>
    <t>-1464268148</t>
  </si>
  <si>
    <t>Ošetření trávníku jednorázové v rovině nebo na svahu do 1:5</t>
  </si>
  <si>
    <t>https://podminky.urs.cz/item/CS_URS_2025_02/185803111</t>
  </si>
  <si>
    <t>462511270</t>
  </si>
  <si>
    <t>Zához z lomového kamene bez proštěrkování z terénu hmotnost do 200 kg</t>
  </si>
  <si>
    <t>-306004646</t>
  </si>
  <si>
    <t>Zához z lomového kamene neupraveného záhozového bez proštěrkování z terénu, hmotnosti jednotlivých kamenů do 200 kg</t>
  </si>
  <si>
    <t>https://podminky.urs.cz/item/CS_URS_2025_02/462511270</t>
  </si>
  <si>
    <t>"pohoz na dně příkopu" 3*1*1</t>
  </si>
  <si>
    <t>465513127</t>
  </si>
  <si>
    <t>Dlažba z lomového kamene na cementovou maltu s vyspárováním tl 200 mm</t>
  </si>
  <si>
    <t>1721295625</t>
  </si>
  <si>
    <t>Dlažba z lomového kamene lomařsky upraveného na cementovou maltu, s vyspárováním cementovou maltou, tl. kamene 200 mm</t>
  </si>
  <si>
    <t>https://podminky.urs.cz/item/CS_URS_2025_02/465513127</t>
  </si>
  <si>
    <t>12,3</t>
  </si>
  <si>
    <t>Vedení trubní dálková a přípojná</t>
  </si>
  <si>
    <t>891442521</t>
  </si>
  <si>
    <t>Montáž koncových klapek nerezových na kolmou stěnu DN 600</t>
  </si>
  <si>
    <t>-1991831631</t>
  </si>
  <si>
    <t>Montáž kanalizačních armatur na potrubí koncových klapek nerezových na kolmou stěnu DN 600</t>
  </si>
  <si>
    <t>https://podminky.urs.cz/item/CS_URS_2025_02/891442521</t>
  </si>
  <si>
    <t>42285052</t>
  </si>
  <si>
    <t>klapka koncová nerezová ocel DN 600</t>
  </si>
  <si>
    <t>1746852012</t>
  </si>
  <si>
    <t>911111111</t>
  </si>
  <si>
    <t>Montáž zábradlí ocelového zabetonovaného</t>
  </si>
  <si>
    <t>844228452</t>
  </si>
  <si>
    <t>https://podminky.urs.cz/item/CS_URS_2025_02/911111111</t>
  </si>
  <si>
    <t>RMAT0002</t>
  </si>
  <si>
    <t xml:space="preserve">Zábradlí ocelové trubkové, pozinkované, nátěr žluto bílý </t>
  </si>
  <si>
    <t>-912101004</t>
  </si>
  <si>
    <t>919441221</t>
  </si>
  <si>
    <t>Čelo propustku z lomového kamene pro propustek z trub DN 600 až 800</t>
  </si>
  <si>
    <t>-1405196531</t>
  </si>
  <si>
    <t>Čelo propustku včetně římsy ze zdiva z lomového kamene, pro propustek z trub DN 600 až 800 mm</t>
  </si>
  <si>
    <t>https://podminky.urs.cz/item/CS_URS_2025_02/919441221</t>
  </si>
  <si>
    <t>938902113</t>
  </si>
  <si>
    <t>Čištění příkopů komunikací příkopovým rypadlem objem nánosu přes 0,3 do 0,5 m3/m</t>
  </si>
  <si>
    <t>-1720706997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</si>
  <si>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</si>
  <si>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https://podminky.urs.cz/item/CS_URS_2025_02/938902113</t>
  </si>
  <si>
    <t>PS 01 - Strojně technologická zařízení ČSOV</t>
  </si>
  <si>
    <t xml:space="preserve">    998 - Přesun hmot</t>
  </si>
  <si>
    <t xml:space="preserve">    721 - Zdravotechnika - vnitřní kanalizace</t>
  </si>
  <si>
    <t xml:space="preserve">    751 - Vzduchotechnika</t>
  </si>
  <si>
    <t>891212222</t>
  </si>
  <si>
    <t>Montáž kanalizačních šoupátek s ručním kolečkem v šachtách DN 50</t>
  </si>
  <si>
    <t>205164908</t>
  </si>
  <si>
    <t>Montáž kanalizačních armatur na potrubí šoupátek uzavíracích v šachtách s ručním kolečkem DN 50</t>
  </si>
  <si>
    <t>https://podminky.urs.cz/item/CS_URS_2025_02/891212222</t>
  </si>
  <si>
    <t>AVK.3650</t>
  </si>
  <si>
    <t>Nožové šoupě typ 3.6, nestoupavé vřeteno, DN 50</t>
  </si>
  <si>
    <t>-1090826700</t>
  </si>
  <si>
    <t>44981513</t>
  </si>
  <si>
    <t>víčko zaslepovací C52 Al</t>
  </si>
  <si>
    <t>686495200</t>
  </si>
  <si>
    <t>44981256</t>
  </si>
  <si>
    <t>spojka požární tlaková hadicová C52 Al</t>
  </si>
  <si>
    <t>-489981228</t>
  </si>
  <si>
    <t>RT-PRZ80-16-2C</t>
  </si>
  <si>
    <t>Příruba zaslepovací X s vnitřním závitem, jak. 1.4301, DN 80 - 2", PN 16</t>
  </si>
  <si>
    <t>-1394505431</t>
  </si>
  <si>
    <t>Příruba zaslepovací X s vnitřním závitem, ČSN EN 1092-1, z oceli tř. 17, jak. 1.4301, dle EN 10088, povrch kartáč nebo mořený, DN 80 - 2", PN 16</t>
  </si>
  <si>
    <t>7</t>
  </si>
  <si>
    <t>891242222</t>
  </si>
  <si>
    <t>Montáž kanalizačních šoupátek s ručním kolečkem v šachtách DN 80</t>
  </si>
  <si>
    <t>1823664657</t>
  </si>
  <si>
    <t>Montáž kanalizačních armatur na potrubí šoupátek uzavíracích v šachtách s ručním kolečkem DN 80</t>
  </si>
  <si>
    <t>https://podminky.urs.cz/item/CS_URS_2025_02/891242222</t>
  </si>
  <si>
    <t>42221503</t>
  </si>
  <si>
    <t>šoupě nožové s nestoupavým vřetenem oboustranně těsnicí DN 80</t>
  </si>
  <si>
    <t>1798548924</t>
  </si>
  <si>
    <t>891245321</t>
  </si>
  <si>
    <t>Montáž zpětných klapek DN 80</t>
  </si>
  <si>
    <t>-264353390</t>
  </si>
  <si>
    <t>Montáž vodovodních armatur na potrubí zpětných klapek DN 80</t>
  </si>
  <si>
    <t>https://podminky.urs.cz/item/CS_URS_2025_02/891245321</t>
  </si>
  <si>
    <t>AVK.11380</t>
  </si>
  <si>
    <t>Zpětná klapka na odpadní vodu kulová, typ 11.3, DN 80</t>
  </si>
  <si>
    <t>469351146</t>
  </si>
  <si>
    <t>49</t>
  </si>
  <si>
    <t>891372322</t>
  </si>
  <si>
    <t>Montáž kanalizačních stavítek DN 300</t>
  </si>
  <si>
    <t>612659083</t>
  </si>
  <si>
    <t>Montáž kanalizačních armatur na potrubí stavítek DN 300</t>
  </si>
  <si>
    <t>https://podminky.urs.cz/item/CS_URS_2021_02/891372322</t>
  </si>
  <si>
    <t>42221471</t>
  </si>
  <si>
    <t>stavítko kanálové do 1,2 bar DN 300-300</t>
  </si>
  <si>
    <t>1469592949</t>
  </si>
  <si>
    <t>998</t>
  </si>
  <si>
    <t>Přesun hmot</t>
  </si>
  <si>
    <t>998272201</t>
  </si>
  <si>
    <t>Přesun hmot pro trubní vedení z ocelových trub svařovaných otevřený výkop</t>
  </si>
  <si>
    <t>-1359144258</t>
  </si>
  <si>
    <t>Přesun hmot pro trubní vedení z ocelových trub svařovaných pro vodovody, plynovody, teplovody, shybky, produktovody v otevřeném výkopu dopravní vzdálenost do 15 m</t>
  </si>
  <si>
    <t>https://podminky.urs.cz/item/CS_URS_2021_02/998272201</t>
  </si>
  <si>
    <t>721</t>
  </si>
  <si>
    <t>Zdravotechnika - vnitřní kanalizace</t>
  </si>
  <si>
    <t>721173317</t>
  </si>
  <si>
    <t>Potrubí kanalizační z PVC SN 4 dešťové DN 160</t>
  </si>
  <si>
    <t>-898645846</t>
  </si>
  <si>
    <t>Potrubí z trub PVC SN4 dešťové DN 160</t>
  </si>
  <si>
    <t>"potrubí vetilátoru" 10+5</t>
  </si>
  <si>
    <t>751</t>
  </si>
  <si>
    <t>Vzduchotechnika</t>
  </si>
  <si>
    <t>751122092</t>
  </si>
  <si>
    <t>Montáž ventilátoru radiálního nízkotlakého potrubního základního do kruhového potrubí D přes 100 do 200 mm</t>
  </si>
  <si>
    <t>1621590634</t>
  </si>
  <si>
    <t>Montáž ventilátoru radiálního nízkotlakého potrubního základního do kruhového potrubí, průměru přes 100 do 200 mm</t>
  </si>
  <si>
    <t>https://podminky.urs.cz/item/CS_URS_2025_02/751122092</t>
  </si>
  <si>
    <t>42914418</t>
  </si>
  <si>
    <t>ventilátor radiální s pohonem napřímo skříň plastová, prům. 150 mm, průtok 300 m3/hod</t>
  </si>
  <si>
    <t>919874807</t>
  </si>
  <si>
    <t>ventilátor radiální potrubní:
- odolné proti agresivnímu médiu
- s pohonem napřímo 
- skříň plastová, 
- připojovací prům. 150 mm, 
- průtok 300 m3/hod při tlakové ztrátě 200 Pa
- připojení 230 V, 0,017 kW, 0,6 A</t>
  </si>
  <si>
    <t>Montáž atypických zámečnických konstrukcí hmotnosti přes 50 do 100 kg</t>
  </si>
  <si>
    <t>-1211704771</t>
  </si>
  <si>
    <t>https://podminky.urs.cz/item/CS_URS_2025_02/767995115</t>
  </si>
  <si>
    <t>RMAT0001</t>
  </si>
  <si>
    <t>Česlicový koš pro potrubí DN 300, ocel tř. 17</t>
  </si>
  <si>
    <t>ks</t>
  </si>
  <si>
    <t>-190874232</t>
  </si>
  <si>
    <t>Česlicový koš pro potrubí DN 300, ocel tř. 17
- včetně vodicích kolejnic
- ocel tř. 17 - EN 1.4301
- včetně kanálového stavítka</t>
  </si>
  <si>
    <t>1987101788</t>
  </si>
  <si>
    <t>230140037</t>
  </si>
  <si>
    <t>Montáž trubek z nerezavějící oceli tř.17 D 57 mm, tl 3 mm</t>
  </si>
  <si>
    <t>237197947</t>
  </si>
  <si>
    <t>Montáž trubek Ø 57 mm, tl. 3 mm</t>
  </si>
  <si>
    <t>https://podminky.urs.cz/item/CS_URS_2025_02/230140037</t>
  </si>
  <si>
    <t>RT-TR60.3</t>
  </si>
  <si>
    <t xml:space="preserve">Trubka nerez svařovaná,  jak. 1.4301, DN 50 (60.3x3)</t>
  </si>
  <si>
    <t>1802684041</t>
  </si>
  <si>
    <t>Trubka nerez svařovaná, EN 10217-7, z oceli tř. 17, jak. 1.4301, dle EN 10088, povrch kartáč nebo mořený, DN 50 (60.3x3)</t>
  </si>
  <si>
    <t>230140048</t>
  </si>
  <si>
    <t>Montáž trubek z nerezavějící oceli tř.17 D 89 mm, tl 3 mm</t>
  </si>
  <si>
    <t>-1158051515</t>
  </si>
  <si>
    <t>Montáž trubek Ø 89 mm, tl. 3 mm</t>
  </si>
  <si>
    <t>3+3+2</t>
  </si>
  <si>
    <t>RT-TR88.3</t>
  </si>
  <si>
    <t xml:space="preserve">Trubka nerez svařovaná,  jak. 1.4301, DN 80 (88,9x3)</t>
  </si>
  <si>
    <t>256</t>
  </si>
  <si>
    <t>549387102</t>
  </si>
  <si>
    <t>Trubka nerez svařovaná, EN 10217-7, z oceli tř. 17, jak. 1.4301, dle EN 10088, povrch kartáč nebo mořený, DN 80 (88,9x3)</t>
  </si>
  <si>
    <t>230140167</t>
  </si>
  <si>
    <t>Montáž trubní dílce přivařovací z nerezavějící oceli tř.17 D 57 mm, tl 3 mm</t>
  </si>
  <si>
    <t>-1898223099</t>
  </si>
  <si>
    <t>Montáž trubních dílců přivařovacích Ø 57, tl. 3 mm</t>
  </si>
  <si>
    <t>https://podminky.urs.cz/item/CS_URS_2025_02/230140167</t>
  </si>
  <si>
    <t>RT-PRE50-16</t>
  </si>
  <si>
    <t>Příruba plochá přivařovací ekonomická, jak. 1.4301, DN 50, PN 16</t>
  </si>
  <si>
    <t>-322807636</t>
  </si>
  <si>
    <t>Příruba plochá přivařovací, ekonomická, DIN 2576/ EN 1092-1, z oceli tř. 17, jak. 1.4301, dle EN 10088, povrch kartáč nebo mořený, DN 50, PN 16</t>
  </si>
  <si>
    <t>RT-KO60.2-90</t>
  </si>
  <si>
    <t>Koleno nerez svařované, jak. 1.4301, DN 50 (60.3x2) - 90°</t>
  </si>
  <si>
    <t>190457586</t>
  </si>
  <si>
    <t>Koleno nerez svařované, EN 10217-7, z oceli tř. 17, jak. 1.4301, dle EN 10088, povrch kartáč nebo mořený, DN 50 (60.3x2) - 90°</t>
  </si>
  <si>
    <t>230140178</t>
  </si>
  <si>
    <t>Montáž trubní dílce přivařovací z nerezavějící oceli tř.17 D 89 mm, tl 3 mm</t>
  </si>
  <si>
    <t>71900846</t>
  </si>
  <si>
    <t>Montáž trubních dílců přivařovacích Ø 89, tl. 3 mm</t>
  </si>
  <si>
    <t>RT-PRE80-16</t>
  </si>
  <si>
    <t>Příruba plochá přivařovací ekonomická, jak. 1.4301, DN 80, PN 16</t>
  </si>
  <si>
    <t>906806879</t>
  </si>
  <si>
    <t>Příruba plochá přivařovací, ekonomická, DIN 2576/ EN 1092-1, z oceli tř. 17, jak. 1.4301, dle EN 10088, povrch kartáč nebo mořený, DN 80, PN 16</t>
  </si>
  <si>
    <t>RT-L-KO88.3-90</t>
  </si>
  <si>
    <t>Koleno nerez svařované, jak. 1.4404, DN 80 (88,9x3) - 90°</t>
  </si>
  <si>
    <t>1405685328</t>
  </si>
  <si>
    <t>Koleno nerez svařované, EN 10217-7, z oceli tř. 17, jak. 1.4404, dle EN 10088, povrch kartáč nebo mořený, DN 80 (88,9x3) - 90°</t>
  </si>
  <si>
    <t>R-001</t>
  </si>
  <si>
    <t>Montáž čerpadla ponorného do šachty</t>
  </si>
  <si>
    <t>-71039430</t>
  </si>
  <si>
    <t>R-002</t>
  </si>
  <si>
    <t>Čerpadlo ponorné kalové Q=12 l/s, h = 7 m, p = 2,1 kW</t>
  </si>
  <si>
    <t>-570129252</t>
  </si>
  <si>
    <t>Ponorné kalové čerpadlo na patkovém koleni pro stacionární instalaci, 
- oběžné kolo s volným průchodem, 
- pro čerpání nečištěné odpadní komunální vody 
- pro instalaci v mokré jímce 
- Čerpané množství: 5,1 l/s, čerpaná výška: 10,5 m (při prázdné jímce) 
- Jmenovitý příkon elektromotoru: 2,3 kW</t>
  </si>
  <si>
    <t>Poznámka k položce:_x000d_
Poznámka k položce: _x000d_
Podrobné technické údaje o čerpadle viz seznam strojů a zařízení</t>
  </si>
  <si>
    <t>R-003</t>
  </si>
  <si>
    <t>Řetěz nerez, 160 kg, s oky 8 mm</t>
  </si>
  <si>
    <t>-2105412485</t>
  </si>
  <si>
    <t>-641818072</t>
  </si>
  <si>
    <t xml:space="preserve">"vodicí tyče" 4*5 </t>
  </si>
  <si>
    <t>444746835</t>
  </si>
  <si>
    <t>RT-PPS-A2-50.16</t>
  </si>
  <si>
    <t>Prodloužený přírubový spoj nerezový (spoj. mat. A2) - DN 50, PN 16</t>
  </si>
  <si>
    <t>977734257</t>
  </si>
  <si>
    <t>RT-PPS-A2-80.16</t>
  </si>
  <si>
    <t>Prodloužený přírubový spoj nerezový (spoj. mat. A2) - DN 80, PN 16</t>
  </si>
  <si>
    <t>1107055999</t>
  </si>
  <si>
    <t>42</t>
  </si>
  <si>
    <t>RT-PRO-90_125</t>
  </si>
  <si>
    <t>Prostupové těsnění segmentové, pružové (EPDM) s nerezovými spojovacími prvky, pro ø90/125</t>
  </si>
  <si>
    <t>422937397</t>
  </si>
  <si>
    <t>Prostupové těsnění segmentové, pružové (EPDM) s nerezovými spojovacími prvky, pro ø90/125
typ KTW/W270 certifikát pro použití v pitné vodě (EPDM 50±5 , nylon, ušlechtilá ocel) -40°C až +80°C_x000d_</t>
  </si>
  <si>
    <t>43</t>
  </si>
  <si>
    <t>RT-PRO-306_400</t>
  </si>
  <si>
    <t>Prostupové těsnění segmentové, pružové (EPDM) s nerezovými spojovacími prvky, pro ø306/400</t>
  </si>
  <si>
    <t>2145648239</t>
  </si>
  <si>
    <t>Prostupové těsnění segmentové, pružové (EPDM) s nerezovými spojovacími prvky, pro ø306/400 typ KTW/W270 certifikát pro použití v pitné vodě (EPDM 50±5 , nylon, ušlechtilá ocel) -40°C až +80°C</t>
  </si>
  <si>
    <t>RT-PS-A2-80.16</t>
  </si>
  <si>
    <t>Přírubový spoj nerezový (spoj. mat. A2) - DN 80, PN 16</t>
  </si>
  <si>
    <t>728141621</t>
  </si>
  <si>
    <t>PS 02 - Elektrotechnická zařízení ČSOV</t>
  </si>
  <si>
    <t>D1 - Přenos dat</t>
  </si>
  <si>
    <t xml:space="preserve">    D2 - *Zařízení přenosu dat</t>
  </si>
  <si>
    <t>D3 - Rozváděč RM1 - sestava rozvaděče</t>
  </si>
  <si>
    <t xml:space="preserve">    D4 - *Rozváděč RM1</t>
  </si>
  <si>
    <t xml:space="preserve">    D5 - *Systém výhřívání rozváděče</t>
  </si>
  <si>
    <t xml:space="preserve">    D6 - *Přístrojové kanály a din lišty</t>
  </si>
  <si>
    <t xml:space="preserve">    D7 - *Vývodky</t>
  </si>
  <si>
    <t xml:space="preserve">    D8 - *Zásuvky</t>
  </si>
  <si>
    <t>D9 - Rozváděč RM1 - výzbroj</t>
  </si>
  <si>
    <t xml:space="preserve">    D10 - *Hlavní vypínač / přepínač sítí</t>
  </si>
  <si>
    <t xml:space="preserve">    D11 - *Modulární přístroje</t>
  </si>
  <si>
    <t xml:space="preserve">    D12 - *Ovládací a signalizační prvky</t>
  </si>
  <si>
    <t xml:space="preserve">    D13 - *Svorkovnice a pojistkové pouzdra</t>
  </si>
  <si>
    <t xml:space="preserve">    D14 - *Pojistky</t>
  </si>
  <si>
    <t xml:space="preserve">    D15 - *Napájecí zdroje</t>
  </si>
  <si>
    <t xml:space="preserve">    D16 - *Ostatní</t>
  </si>
  <si>
    <t>D17 - Rozváděč RM1 - PLC automat</t>
  </si>
  <si>
    <t xml:space="preserve">    D18 - *Řídící systém PLC a operátorský panel</t>
  </si>
  <si>
    <t>D19 - Rozváděč RM1 - dílenská příprava</t>
  </si>
  <si>
    <t xml:space="preserve">    D20 - *Dílenská příprava</t>
  </si>
  <si>
    <t>D21 - SW Práce</t>
  </si>
  <si>
    <t xml:space="preserve">    D22 - *SW Práce</t>
  </si>
  <si>
    <t>D23 - Čidla a senzory</t>
  </si>
  <si>
    <t xml:space="preserve">    D24 - *SQ201 - otevření pilířku</t>
  </si>
  <si>
    <t xml:space="preserve">    D25 - *SQ202, SQ203, SQ204 - polohový spínaš otevření poklopu</t>
  </si>
  <si>
    <t xml:space="preserve">    D26 - *LIC601 - snímač hladiny</t>
  </si>
  <si>
    <t xml:space="preserve">    D27 - *LS602 - měření hladiny</t>
  </si>
  <si>
    <t>D28 - Elektroinstalační materiál</t>
  </si>
  <si>
    <t xml:space="preserve">    D29 - *Kabel, chránička a páska do výkopu</t>
  </si>
  <si>
    <t xml:space="preserve">    D30 - *Přívodka pro náhradní zdroj</t>
  </si>
  <si>
    <t xml:space="preserve">    D31 - *Uzemnění a pospojení</t>
  </si>
  <si>
    <t>D32 - Elektromontážní práce</t>
  </si>
  <si>
    <t xml:space="preserve">    D33 - *Elektromontážní práce</t>
  </si>
  <si>
    <t xml:space="preserve">    D34 - *Ostatní práce</t>
  </si>
  <si>
    <t>D35 - Ostatní náklady</t>
  </si>
  <si>
    <t xml:space="preserve">    D36 - Projekční práce</t>
  </si>
  <si>
    <t xml:space="preserve">    D37 - Revizní práce</t>
  </si>
  <si>
    <t>D1</t>
  </si>
  <si>
    <t>Přenos dat</t>
  </si>
  <si>
    <t>D2</t>
  </si>
  <si>
    <t>*Zařízení přenosu dat</t>
  </si>
  <si>
    <t>Pol1</t>
  </si>
  <si>
    <t>Průmyslový LTE router, 2x ETH,2x SIM,RS232+RS485,1xDI,DO - kompatibilní v síti provozovatele</t>
  </si>
  <si>
    <t>Pol2</t>
  </si>
  <si>
    <t>Anténa LTE konektorová FLAT</t>
  </si>
  <si>
    <t>Pol3</t>
  </si>
  <si>
    <t>Konfiguace a nahrátí LTE routeru, parametrizace sítě</t>
  </si>
  <si>
    <t>D3</t>
  </si>
  <si>
    <t>Rozváděč RM1 - sestava rozvaděče</t>
  </si>
  <si>
    <t>D4</t>
  </si>
  <si>
    <t>*Rozváděč RM1</t>
  </si>
  <si>
    <t>Pol4</t>
  </si>
  <si>
    <t>Oceloplechová nástěnná skříň s plnými dveřmi a montážním panelem V1000xŠ800xH300 IP66 IK10 RAL7035</t>
  </si>
  <si>
    <t>Pol5</t>
  </si>
  <si>
    <t>Sada závěsu pro ukotvení rozváděče 1000x800</t>
  </si>
  <si>
    <t>Pol6</t>
  </si>
  <si>
    <t>Kapsa A4 na dokumentaci do rozváděče</t>
  </si>
  <si>
    <t>D5</t>
  </si>
  <si>
    <t>*Systém výhřívání rozváděče</t>
  </si>
  <si>
    <t>Pol7</t>
  </si>
  <si>
    <t>Termostat 0-60 st. 1v 250VAC 10A</t>
  </si>
  <si>
    <t>Pol8</t>
  </si>
  <si>
    <t>Topný odpor 20W - 110 - 250V izol.</t>
  </si>
  <si>
    <t>D6</t>
  </si>
  <si>
    <t>*Přístrojové kanály a din lišty</t>
  </si>
  <si>
    <t>Pol9</t>
  </si>
  <si>
    <t>Lišta přístrojová DIN 35x 7,5 perforovaná, 2m</t>
  </si>
  <si>
    <t>Pol10</t>
  </si>
  <si>
    <t>Kanál 40x80 rozvaděčový včetně víka šedá, délka 2m</t>
  </si>
  <si>
    <t>Pol11</t>
  </si>
  <si>
    <t>Kanál 60x80 rozvaděčový včetně víka šedá, délka 2m</t>
  </si>
  <si>
    <t>D7</t>
  </si>
  <si>
    <t>*Vývodky</t>
  </si>
  <si>
    <t>Pol12</t>
  </si>
  <si>
    <t>Vývodka M25 bez matice IP68</t>
  </si>
  <si>
    <t>Pol13</t>
  </si>
  <si>
    <t>Matice M25 světle šedá</t>
  </si>
  <si>
    <t>Pol14</t>
  </si>
  <si>
    <t>Vývodka M20 bez matice IP68</t>
  </si>
  <si>
    <t>Pol15</t>
  </si>
  <si>
    <t>Matice M20 světle šedá</t>
  </si>
  <si>
    <t>30</t>
  </si>
  <si>
    <t>Pol16</t>
  </si>
  <si>
    <t>Vývodka M16 bez matice IP68</t>
  </si>
  <si>
    <t>Pol17</t>
  </si>
  <si>
    <t>Matice M16 světle šedá</t>
  </si>
  <si>
    <t>Pol18</t>
  </si>
  <si>
    <t>Vývodka M12 bez matice IP68</t>
  </si>
  <si>
    <t>Pol19</t>
  </si>
  <si>
    <t>Matice M12 světle šedá</t>
  </si>
  <si>
    <t>D8</t>
  </si>
  <si>
    <t>*Zásuvky</t>
  </si>
  <si>
    <t>Pol20</t>
  </si>
  <si>
    <t>Zásuvka vestavná 16A/230V, 2L+PE, IP54</t>
  </si>
  <si>
    <t>Pol21</t>
  </si>
  <si>
    <t>Zásuvka vestavná 16A 5P 400V IP44 šikmá</t>
  </si>
  <si>
    <t>D9</t>
  </si>
  <si>
    <t>Rozváděč RM1 - výzbroj</t>
  </si>
  <si>
    <t>D10</t>
  </si>
  <si>
    <t>*Hlavní vypínač / přepínač sítí</t>
  </si>
  <si>
    <t>Pol22</t>
  </si>
  <si>
    <t>3-pólový přepínáč I-0-II Ith=40A, montáž na DIN lištu, bez rukojeti</t>
  </si>
  <si>
    <t>Pol23</t>
  </si>
  <si>
    <t>Přídavný pól Současný chod, montáž na levou stranu</t>
  </si>
  <si>
    <t>Pol24</t>
  </si>
  <si>
    <t>Přídavný pól, Současný chod, montáž na pravou stranu</t>
  </si>
  <si>
    <t>Pol25</t>
  </si>
  <si>
    <t>Kryt svorek 3p</t>
  </si>
  <si>
    <t>Pol26</t>
  </si>
  <si>
    <t>Kryt svorek 1p</t>
  </si>
  <si>
    <t>Pol27</t>
  </si>
  <si>
    <t>Prodlužovací hřídel pro pistolovou rukojeť, 6x6-400mm.</t>
  </si>
  <si>
    <t>Pol28</t>
  </si>
  <si>
    <t>Ovládací pistolová rukojeť IP65 pro 3zámky, černá, polohy I-0-II, pro hřídele</t>
  </si>
  <si>
    <t>D11</t>
  </si>
  <si>
    <t>*Modulární přístroje</t>
  </si>
  <si>
    <t>Pol29</t>
  </si>
  <si>
    <t>Svodič přepětí 280V/12,5kA</t>
  </si>
  <si>
    <t>Pol30</t>
  </si>
  <si>
    <t>Pojistkový odpínač, In: 32A, Póly: 1, počet modulů: 1, určeno pro pojistky: 10,3x38mm, bez indikátoru přepálené pojistky</t>
  </si>
  <si>
    <t>Pol31</t>
  </si>
  <si>
    <t>Pojistkový odpínač, In: 32A, Póly: 3, počet modulů: 3, určeno pro pojistky: 10,3x38mm, bez indikátoru přepálené pojistky</t>
  </si>
  <si>
    <t>Pol32</t>
  </si>
  <si>
    <t>Proudový chránič, čtyřpólový, jmenovitý proud: 40 A, citlivost: 30 mA, Typ A – pro střídavý a pulzující stejnosměrný reziduální proud (určeno pro 1f obvody s usměrňovači)</t>
  </si>
  <si>
    <t>Pol33</t>
  </si>
  <si>
    <t>1 fázový jistič, jmenovitý proud In: 6 A, vypínací charakteristika: B, vypínací schopnost Icn: 10 kA</t>
  </si>
  <si>
    <t>Pol34</t>
  </si>
  <si>
    <t>1 fázový jistič, jmenovitý proud In: 16 A, vypínací charakteristika: B, vypínací schopnost Icn: 10 kA</t>
  </si>
  <si>
    <t>Pol35</t>
  </si>
  <si>
    <t>3 fázový jistič, jmenovitý proud In: 16 A, vypínací charakteristika: C, vypínací schopnost Icn: 10 kA</t>
  </si>
  <si>
    <t>Pol36</t>
  </si>
  <si>
    <t>Monitorovací relé: výstupní kontakty: 1 přepínací, monitoruje: výpadek fáze, fázový sled, princip spínání: princip uzavřeného obvodu, monitorování třífázové sítě</t>
  </si>
  <si>
    <t>Pol37</t>
  </si>
  <si>
    <t>Paticové relé 24VDC, 2xCO, LED, ruční aretace, svorky</t>
  </si>
  <si>
    <t>Pol38</t>
  </si>
  <si>
    <t xml:space="preserve">Motorový spouštěč s tepelnou a zkratovou ochranou, Rozsah nastavení 4…6,3A, Výkon motoru 2,2kW, Napájecí napětí  690V AC/440VDC, Třída spouštění 10A, Zkratová odolnost 50kA,  Rozměr 45x90x80</t>
  </si>
  <si>
    <t>Motorový spouštěč s tepelnou a zkratovou ochranou, Rozsah nastavení 4…6,3A, Výkon motoru 2,2kW, Napájecí napětí 690V AC/440VDC, Třída spouštění 10A, Zkratová odolnost 50kA, Rozměr 45x90x80</t>
  </si>
  <si>
    <t>Pol39</t>
  </si>
  <si>
    <t xml:space="preserve">Motorový spouštěč s tepelnou a zkratovou ochranou , Rozsah nastavení 0,4…0,63A, Výkon motoru 0,18kW, Napájecí napětí  690V AC/440VDC, Třída spouštění 10A, Zkratová odolnost 50kA,  Rozměr 45x90x80</t>
  </si>
  <si>
    <t>Motorový spouštěč s tepelnou a zkratovou ochranou , Rozsah nastavení 0,4…0,63A, Výkon motoru 0,18kW, Napájecí napětí 690V AC/440VDC, Třída spouštění 10A, Zkratová odolnost 50kA, Rozměr 45x90x80</t>
  </si>
  <si>
    <t>Pol40</t>
  </si>
  <si>
    <t>Příslušenství motorového spouštěče, Signální kontakty, Montáž- vpravo, 1 NO + 1 NC</t>
  </si>
  <si>
    <t>Pol41</t>
  </si>
  <si>
    <t>Příslušenství motorové spouště, Propojovací hřebeny, 3 přístroje s 1 pomocným kontaktem, 65A, 690V</t>
  </si>
  <si>
    <t>Pol42</t>
  </si>
  <si>
    <t>Příslušenství motorového spouštěče, Napájecí bloky, Plochý, 65A, 100A, 690V</t>
  </si>
  <si>
    <t>Pol43</t>
  </si>
  <si>
    <t xml:space="preserve">Stykač 3P  9A  4,0kW  24-60V~ 20-60V= 1NO</t>
  </si>
  <si>
    <t>Stykač 3P 9A 4,0kW 24-60V~ 20-60V= 1NO</t>
  </si>
  <si>
    <t>Pol44</t>
  </si>
  <si>
    <t>Termistorové relé, 110-130VAC/220-240VAC, 2c/o,1xsenz.vstup, auto,manual, remote reset, šroubové svorky</t>
  </si>
  <si>
    <t>Pol45</t>
  </si>
  <si>
    <t>Kontrolní relé vlhkosti motorů, 230VAC, 1xNO/NC</t>
  </si>
  <si>
    <t>D12</t>
  </si>
  <si>
    <t>*Ovládací a signalizační prvky</t>
  </si>
  <si>
    <t>Pol46</t>
  </si>
  <si>
    <t>Hlavice otočná černá 3pozice pevné</t>
  </si>
  <si>
    <t>92</t>
  </si>
  <si>
    <t>Pol47</t>
  </si>
  <si>
    <t>Hlavice otočná černá 2pozice pevné</t>
  </si>
  <si>
    <t>94</t>
  </si>
  <si>
    <t>Pol48</t>
  </si>
  <si>
    <t>Jednotka spínací jednoduchá</t>
  </si>
  <si>
    <t>96</t>
  </si>
  <si>
    <t>Pol49</t>
  </si>
  <si>
    <t xml:space="preserve">Jednotka rozspínací  jednoduchá</t>
  </si>
  <si>
    <t>98</t>
  </si>
  <si>
    <t>Jednotka rozspínací jednoduchá</t>
  </si>
  <si>
    <t>Pol50</t>
  </si>
  <si>
    <t>Díl spojovací hlavice</t>
  </si>
  <si>
    <t>100</t>
  </si>
  <si>
    <t>Pol51</t>
  </si>
  <si>
    <t>Signálka s integrovanou LED 24 V AC/DC, barva: modrá</t>
  </si>
  <si>
    <t>102</t>
  </si>
  <si>
    <t>Pol52</t>
  </si>
  <si>
    <t>Signálka s integrovanou LED 24 V AC/DC, barva: zelená</t>
  </si>
  <si>
    <t>104</t>
  </si>
  <si>
    <t>Pol53</t>
  </si>
  <si>
    <t>Signálka s integrovanou LED 24 V AC/DC, barva: červená</t>
  </si>
  <si>
    <t>106</t>
  </si>
  <si>
    <t>Pol54</t>
  </si>
  <si>
    <t>Držák popisného štítku</t>
  </si>
  <si>
    <t>108</t>
  </si>
  <si>
    <t>Pol55</t>
  </si>
  <si>
    <t>Štítek popisný, bez textu</t>
  </si>
  <si>
    <t>110</t>
  </si>
  <si>
    <t>D13</t>
  </si>
  <si>
    <t>*Svorkovnice a pojistkové pouzdra</t>
  </si>
  <si>
    <t>Pol56</t>
  </si>
  <si>
    <t>Svorkovnice rozbočovací 25//4 C 3LPE, 152A, 4pól., CU, IP20, 3xŠ/Z, na DIN</t>
  </si>
  <si>
    <t>112</t>
  </si>
  <si>
    <t>Pol57</t>
  </si>
  <si>
    <t>Nulovací lišta 10 X 10 1m</t>
  </si>
  <si>
    <t>114</t>
  </si>
  <si>
    <t>Pol58</t>
  </si>
  <si>
    <t>Držák pro nulovací lištu</t>
  </si>
  <si>
    <t>116</t>
  </si>
  <si>
    <t>Pol59</t>
  </si>
  <si>
    <t>Svorka pružinová 6 mm, šířka 8,1mm, 2-póly, šedá</t>
  </si>
  <si>
    <t>118</t>
  </si>
  <si>
    <t>Pol60</t>
  </si>
  <si>
    <t>Svorka pružinová 6 mm, šířka 8,1mm, 2-póly, modrá</t>
  </si>
  <si>
    <t>120</t>
  </si>
  <si>
    <t>Pol61</t>
  </si>
  <si>
    <t>Svorka pružinová zemnící 6 mm, šířka 8,1mm, 2-póly, zelená-žlutá</t>
  </si>
  <si>
    <t>122</t>
  </si>
  <si>
    <t>Pol62</t>
  </si>
  <si>
    <t>Bočnice pro řadové pružinové svorky 6 mm2. 2-póly</t>
  </si>
  <si>
    <t>124</t>
  </si>
  <si>
    <t>Pol63</t>
  </si>
  <si>
    <t>Svorka pružinová 2.5 mm, šířka 5,1mm, 2-póly, šedá</t>
  </si>
  <si>
    <t>126</t>
  </si>
  <si>
    <t>Pol64</t>
  </si>
  <si>
    <t>Svorka pružinová 2.5 mm, šířka 5,1mm, 2-póly, modrá</t>
  </si>
  <si>
    <t>Pol65</t>
  </si>
  <si>
    <t>Svorka pružinová zemnící 2.5 mm, šířka 5,1mm, 2-póly, zelená-žlutá</t>
  </si>
  <si>
    <t>130</t>
  </si>
  <si>
    <t>Pol66</t>
  </si>
  <si>
    <t>Bočnice pro řadové pružinové svorky 2.5 mm, 2-póly</t>
  </si>
  <si>
    <t>132</t>
  </si>
  <si>
    <t>Pol67</t>
  </si>
  <si>
    <t>Svorka pružinová 2.5 mm, šířka 5,1mm, 4-póly, oranžová</t>
  </si>
  <si>
    <t>134</t>
  </si>
  <si>
    <t>Pol68</t>
  </si>
  <si>
    <t>Svorka pružinová 2.5 mm, šířka 5,1mm, 4-póly, modrá</t>
  </si>
  <si>
    <t>136</t>
  </si>
  <si>
    <t>Pol69</t>
  </si>
  <si>
    <t>Propojka pro řadové pružinové svorky 2.5 mm, 2-póly, oranžová</t>
  </si>
  <si>
    <t>138</t>
  </si>
  <si>
    <t>Pol70</t>
  </si>
  <si>
    <t>Propojka pro řadové pružinové svorky 2.5 mm, 3-póly, oranžová</t>
  </si>
  <si>
    <t>140</t>
  </si>
  <si>
    <t>Pol71</t>
  </si>
  <si>
    <t>Bočnice pro řadové pružinové svorky 2.5 mm, 4-póly</t>
  </si>
  <si>
    <t>142</t>
  </si>
  <si>
    <t>Pol72</t>
  </si>
  <si>
    <t>Pojistková svorkovnice 4 mm, šířka 6,1mm, černá</t>
  </si>
  <si>
    <t>144</t>
  </si>
  <si>
    <t>Pol73</t>
  </si>
  <si>
    <t>Bočnice pro pojistkovou řadovou svorkovnici 4mm2</t>
  </si>
  <si>
    <t>146</t>
  </si>
  <si>
    <t>Pol74</t>
  </si>
  <si>
    <t>Propojka pro řadové pružinové svorky 4 mm?, 50-póly, oranžová</t>
  </si>
  <si>
    <t>148</t>
  </si>
  <si>
    <t>Pol75</t>
  </si>
  <si>
    <t>Koncová zarážka DIN35 pro řadové pružinové svorky, bezšroubová, šedá</t>
  </si>
  <si>
    <t>150</t>
  </si>
  <si>
    <t>Pol76</t>
  </si>
  <si>
    <t>Označení svorek 1 - 10, 5 x 5 mm, Rozteč 5.00mm</t>
  </si>
  <si>
    <t>152</t>
  </si>
  <si>
    <t>Pol77</t>
  </si>
  <si>
    <t>Označení svorek 1 - 10, 5 x 8 mm, Rozteč 8.00mm</t>
  </si>
  <si>
    <t>154</t>
  </si>
  <si>
    <t>D14</t>
  </si>
  <si>
    <t>*Pojistky</t>
  </si>
  <si>
    <t>Pol78</t>
  </si>
  <si>
    <t xml:space="preserve">Pojistka válcová   10x32mm 2 A gG</t>
  </si>
  <si>
    <t>156</t>
  </si>
  <si>
    <t>Pojistka válcová 10x32mm 2 A gG</t>
  </si>
  <si>
    <t>Pol79</t>
  </si>
  <si>
    <t xml:space="preserve">Pojistka válcová   10x32mm 6 A gG</t>
  </si>
  <si>
    <t>158</t>
  </si>
  <si>
    <t>Pojistka válcová 10x32mm 6 A gG</t>
  </si>
  <si>
    <t>Pol80</t>
  </si>
  <si>
    <t xml:space="preserve">Pojistka trubičková skleněná F  1,0A 250V 5x20mm</t>
  </si>
  <si>
    <t>160</t>
  </si>
  <si>
    <t>Pojistka trubičková skleněná F 1,0A 250V 5x20mm</t>
  </si>
  <si>
    <t>Pol81</t>
  </si>
  <si>
    <t xml:space="preserve">Pojistka trubičková skleněná F   500mA 250V 5x20mm</t>
  </si>
  <si>
    <t>162</t>
  </si>
  <si>
    <t>Pojistka trubičková skleněná F 500mA 250V 5x20mm</t>
  </si>
  <si>
    <t>Pol82</t>
  </si>
  <si>
    <t xml:space="preserve">Pojistka trubičková skleněná T  4,0A 250V 5x20mm</t>
  </si>
  <si>
    <t>164</t>
  </si>
  <si>
    <t>Pojistka trubičková skleněná T 4,0A 250V 5x20mm</t>
  </si>
  <si>
    <t>D15</t>
  </si>
  <si>
    <t>*Napájecí zdroje</t>
  </si>
  <si>
    <t>Pol83</t>
  </si>
  <si>
    <t>Zdroj průmyslový napájecí zdroj 27,6V 1,4A na DIN lištu s funkci UPS. Spínaný průmyslový napájecí zdroj v úzkém provedení, vhodný pro přímou montáž na DIN lištu, s funkcí UPS a rozsahem výstupního napětí 90 - 294 V AC.</t>
  </si>
  <si>
    <t>166</t>
  </si>
  <si>
    <t>Pol84</t>
  </si>
  <si>
    <t>Zálohovací Pb akumulátor 12VDC/7,2Ah</t>
  </si>
  <si>
    <t>168</t>
  </si>
  <si>
    <t>Pol85</t>
  </si>
  <si>
    <t>Držák akumulátoru 12V/7Ah, montáž na stojato</t>
  </si>
  <si>
    <t>170</t>
  </si>
  <si>
    <t>D16</t>
  </si>
  <si>
    <t>*Ostatní</t>
  </si>
  <si>
    <t>Pol86</t>
  </si>
  <si>
    <t>Drobný elektromontážní a spojovací materiál</t>
  </si>
  <si>
    <t>172</t>
  </si>
  <si>
    <t>Pol87</t>
  </si>
  <si>
    <t>Propojovací vodiče typu CYA + dutinky</t>
  </si>
  <si>
    <t>174</t>
  </si>
  <si>
    <t>Pol88</t>
  </si>
  <si>
    <t>Popisky vodičů</t>
  </si>
  <si>
    <t>176</t>
  </si>
  <si>
    <t>Pol89</t>
  </si>
  <si>
    <t>Popisky přístrojů</t>
  </si>
  <si>
    <t>178</t>
  </si>
  <si>
    <t>D17</t>
  </si>
  <si>
    <t>Rozváděč RM1 - PLC automat</t>
  </si>
  <si>
    <t>D18</t>
  </si>
  <si>
    <t>*Řídící systém PLC a operátorský panel</t>
  </si>
  <si>
    <t>Pol90</t>
  </si>
  <si>
    <t>Kompaktní PLC automat kompatibilní se stávajícími PLC provozovatele!!! 24VDC, 16xDI / 16xDO tranzistor, 1xRS422 / 1xEthernet / 1x volitelné rozhranní</t>
  </si>
  <si>
    <t>180</t>
  </si>
  <si>
    <t>Pol91</t>
  </si>
  <si>
    <t>Rozšiřující modul 8DI. vstupů</t>
  </si>
  <si>
    <t>182</t>
  </si>
  <si>
    <t>Pol92</t>
  </si>
  <si>
    <t>Rozšiřující modul 4AD. vstupů, volitelné U/I</t>
  </si>
  <si>
    <t>184</t>
  </si>
  <si>
    <t>Pol93</t>
  </si>
  <si>
    <t>4,3" LCD TFT barevný display (16M barev), dotyková obrazovka, rozlišení obrazovky 480X272, 2x sériový port, 1x USB, 1x Ethernet.</t>
  </si>
  <si>
    <t>186</t>
  </si>
  <si>
    <t>Pol94</t>
  </si>
  <si>
    <t>Datový kabel RS422, MiniDin - volný konec, 3m</t>
  </si>
  <si>
    <t>188</t>
  </si>
  <si>
    <t>Pol95</t>
  </si>
  <si>
    <t>PATCH kabel UTP E5, 1m</t>
  </si>
  <si>
    <t>190</t>
  </si>
  <si>
    <t>D19</t>
  </si>
  <si>
    <t>Rozváděč RM1 - dílenská příprava</t>
  </si>
  <si>
    <t>D20</t>
  </si>
  <si>
    <t>*Dílenská příprava</t>
  </si>
  <si>
    <t>Pol96</t>
  </si>
  <si>
    <t>Dílenská montáž technologického rozváděče RM1 odzkoušení rozváděče, pohlášení o shodě</t>
  </si>
  <si>
    <t>192</t>
  </si>
  <si>
    <t>Pol97</t>
  </si>
  <si>
    <t>Oživení rozváděče, kusová zkouška + CE</t>
  </si>
  <si>
    <t>194</t>
  </si>
  <si>
    <t>D21</t>
  </si>
  <si>
    <t>SW Práce</t>
  </si>
  <si>
    <t>D22</t>
  </si>
  <si>
    <t>*SW Práce</t>
  </si>
  <si>
    <t>Pol98</t>
  </si>
  <si>
    <t>SW pro PLC a HMI</t>
  </si>
  <si>
    <t>196</t>
  </si>
  <si>
    <t>Pol99</t>
  </si>
  <si>
    <t>Úprava a doplnění aplikace centrální dispečerské stanice provozovatele</t>
  </si>
  <si>
    <t>198</t>
  </si>
  <si>
    <t>D23</t>
  </si>
  <si>
    <t>Čidla a senzory</t>
  </si>
  <si>
    <t>D24</t>
  </si>
  <si>
    <t>*SQ201 - otevření pilířku</t>
  </si>
  <si>
    <t>Pol100</t>
  </si>
  <si>
    <t>Kontakt magnetický se svorkovnicí, plastový</t>
  </si>
  <si>
    <t>200</t>
  </si>
  <si>
    <t>D25</t>
  </si>
  <si>
    <t>*SQ202, SQ203, SQ204 - polohový spínaš otevření poklopu</t>
  </si>
  <si>
    <t>Pol101</t>
  </si>
  <si>
    <t>Spínač polohový všesměrová pružinový prut, M20x1,5</t>
  </si>
  <si>
    <t>202</t>
  </si>
  <si>
    <t>D26</t>
  </si>
  <si>
    <t>*LIC601 - snímač hladiny</t>
  </si>
  <si>
    <t>Pol102</t>
  </si>
  <si>
    <t xml:space="preserve">Ponorná hladinová sonda 0÷10m.v.s./4-20mA, plast / AL2O3, 20m  PVC kabel</t>
  </si>
  <si>
    <t>204</t>
  </si>
  <si>
    <t>Ponorná hladinová sonda 0÷10m.v.s./4-20mA, plast / AL2O3, 20m PVC kabel</t>
  </si>
  <si>
    <t>D27</t>
  </si>
  <si>
    <t>*LS602 - měření hladiny</t>
  </si>
  <si>
    <t>Pol103</t>
  </si>
  <si>
    <t>Plastový plovákový spínač, PVC kabel 20m</t>
  </si>
  <si>
    <t>206</t>
  </si>
  <si>
    <t>D28</t>
  </si>
  <si>
    <t>Elektroinstalační materiál</t>
  </si>
  <si>
    <t>D29</t>
  </si>
  <si>
    <t>*Kabel, chránička a páska do výkopu</t>
  </si>
  <si>
    <t>Pol104</t>
  </si>
  <si>
    <t>Kabel CYKY-J 4x10 (B)</t>
  </si>
  <si>
    <t>208</t>
  </si>
  <si>
    <t>Pol105</t>
  </si>
  <si>
    <t>Kabel CYKY-J 5x6 (C)</t>
  </si>
  <si>
    <t>210</t>
  </si>
  <si>
    <t>Pol106</t>
  </si>
  <si>
    <t>Ohebná chránička 450N dvouplášťová korugovaná 63/52mm červená</t>
  </si>
  <si>
    <t>212</t>
  </si>
  <si>
    <t>Pol107</t>
  </si>
  <si>
    <t>Folie do výkopu s bleskem š.330mm</t>
  </si>
  <si>
    <t>214</t>
  </si>
  <si>
    <t>D30</t>
  </si>
  <si>
    <t>*Přívodka pro náhradní zdroj</t>
  </si>
  <si>
    <t>Pol108</t>
  </si>
  <si>
    <t>Přívodka nástěnná 32A/400V/5P IP44 s víčkem</t>
  </si>
  <si>
    <t>216</t>
  </si>
  <si>
    <t>D31</t>
  </si>
  <si>
    <t>*Uzemnění a pospojení</t>
  </si>
  <si>
    <t>Pol109</t>
  </si>
  <si>
    <t>Lišta potenciálového vyrovnání</t>
  </si>
  <si>
    <t>218</t>
  </si>
  <si>
    <t>Pol110</t>
  </si>
  <si>
    <t>Pásovina zemnící 30/4 FeZn (balení 25kg)</t>
  </si>
  <si>
    <t>220</t>
  </si>
  <si>
    <t>Pol111</t>
  </si>
  <si>
    <t>Drát zemnící FEZN 10</t>
  </si>
  <si>
    <t>222</t>
  </si>
  <si>
    <t>Pol112</t>
  </si>
  <si>
    <t>Svorka spojovací PÁSKA-DRÁT</t>
  </si>
  <si>
    <t>224</t>
  </si>
  <si>
    <t>Pol113</t>
  </si>
  <si>
    <t>Páska uzemňovací nerez, 15x0,3 (svitek 10m)</t>
  </si>
  <si>
    <t>226</t>
  </si>
  <si>
    <t>Pol114</t>
  </si>
  <si>
    <t>Svorka zemnicí NEREZ</t>
  </si>
  <si>
    <t>228</t>
  </si>
  <si>
    <t>Pol115</t>
  </si>
  <si>
    <t>Svorka páska-drát</t>
  </si>
  <si>
    <t>230</t>
  </si>
  <si>
    <t>Pol116</t>
  </si>
  <si>
    <t>Svorka páska-páska</t>
  </si>
  <si>
    <t>232</t>
  </si>
  <si>
    <t>Pol117</t>
  </si>
  <si>
    <t>Popisy kabeláže</t>
  </si>
  <si>
    <t>234</t>
  </si>
  <si>
    <t>Pol118</t>
  </si>
  <si>
    <t>Drobný elektroinstalační materiál</t>
  </si>
  <si>
    <t>236</t>
  </si>
  <si>
    <t>D32</t>
  </si>
  <si>
    <t>Elektromontážní práce</t>
  </si>
  <si>
    <t>D33</t>
  </si>
  <si>
    <t>*Elektromontážní práce</t>
  </si>
  <si>
    <t>Pol119</t>
  </si>
  <si>
    <t>Osazení rozváděče RM1</t>
  </si>
  <si>
    <t>238</t>
  </si>
  <si>
    <t>Pol120</t>
  </si>
  <si>
    <t>Položení kabeláže</t>
  </si>
  <si>
    <t>240</t>
  </si>
  <si>
    <t>Pol121</t>
  </si>
  <si>
    <t>Montáž uzemnění včetně připojení</t>
  </si>
  <si>
    <t>242</t>
  </si>
  <si>
    <t>Pol122</t>
  </si>
  <si>
    <t>Montáž kabelových tras včetně připojení</t>
  </si>
  <si>
    <t>244</t>
  </si>
  <si>
    <t>Pol123</t>
  </si>
  <si>
    <t>Montáž snímačů a senzorů</t>
  </si>
  <si>
    <t>246</t>
  </si>
  <si>
    <t>Pol124</t>
  </si>
  <si>
    <t>Montáž ochranného pospojení</t>
  </si>
  <si>
    <t>248</t>
  </si>
  <si>
    <t>Pol125</t>
  </si>
  <si>
    <t>Zprovoznění systému, kalibrace měření a provozní zkoušky, komplexní zkoušky</t>
  </si>
  <si>
    <t>250</t>
  </si>
  <si>
    <t>D34</t>
  </si>
  <si>
    <t>*Ostatní práce</t>
  </si>
  <si>
    <t>Pol126</t>
  </si>
  <si>
    <t>Zaškolení obsluhy</t>
  </si>
  <si>
    <t>252</t>
  </si>
  <si>
    <t>Pol127</t>
  </si>
  <si>
    <t>Zajišťovací práce - příprava pracoviště, drobné přípravné práce</t>
  </si>
  <si>
    <t>254</t>
  </si>
  <si>
    <t>Pol128</t>
  </si>
  <si>
    <t>Inženýrská činnost, zajištění, koordinace</t>
  </si>
  <si>
    <t>Pol129</t>
  </si>
  <si>
    <t>Doprava</t>
  </si>
  <si>
    <t>258</t>
  </si>
  <si>
    <t>D35</t>
  </si>
  <si>
    <t>Ostatní náklady</t>
  </si>
  <si>
    <t>D36</t>
  </si>
  <si>
    <t>Projekční práce</t>
  </si>
  <si>
    <t>Pol130</t>
  </si>
  <si>
    <t>Dokumentace skutečného provedení</t>
  </si>
  <si>
    <t>260</t>
  </si>
  <si>
    <t>D37</t>
  </si>
  <si>
    <t>Revizní práce</t>
  </si>
  <si>
    <t>Pol131</t>
  </si>
  <si>
    <t>Výchozí revize elektro vč. dopravy revizního technika</t>
  </si>
  <si>
    <t>262</t>
  </si>
  <si>
    <t>VRN, OST - Vedlejší rozpočtové a ostaní náklady</t>
  </si>
  <si>
    <t xml:space="preserve">Velké Přílepy, ul. Pražská </t>
  </si>
  <si>
    <t>00241806</t>
  </si>
  <si>
    <t>Obec Velké Přílepy</t>
  </si>
  <si>
    <t>CZ00241806</t>
  </si>
  <si>
    <t>HSV - Ostatní náklady</t>
  </si>
  <si>
    <t xml:space="preserve">    800 -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</si>
  <si>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</si>
  <si>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</si>
  <si>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</si>
  <si>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</si>
  <si>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</si>
  <si>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</si>
  <si>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800</t>
  </si>
  <si>
    <t>800100200</t>
  </si>
  <si>
    <t xml:space="preserve">DSPS dle vyhl. č. 499/2006 Sb. příl. č. 3 i v digitálním i tištěném zpracování </t>
  </si>
  <si>
    <t>soubor</t>
  </si>
  <si>
    <t>-1998725491</t>
  </si>
  <si>
    <t>Poznámka k položce:_x000d_
Realizační dokumentace stavby (dále jen „RDS“) dle kap. 17 Směrnice pro dokumentaci staveb pozemních komunikací (SDS PK) (7/2022). V rozsahu dle Technických kvalitativních podmínek pro dokumentaci staveb pozemních komunikací (TKP-D) (7/2022). Součástí je předání dokumentace v tištěné podobě (2 paré) a předání 1 x v elektronické podobě (rozsah a uspořádání odpovídající podobě tištěné) v uzavřeném (PDF) a otevřeném formátu (DWG, XLS, DOC, apod.)._x000d_
_x000d_
zahrnuje veškeré náklady spojené s objednatelem požadovanými pracemi</t>
  </si>
  <si>
    <t>800100300</t>
  </si>
  <si>
    <t>Vytyčení sítí</t>
  </si>
  <si>
    <t>-2137443147</t>
  </si>
  <si>
    <t>Pomocné práce zajišť nebo zříz ochranu inženýrských sítí - příprava území stavby - vytyčení</t>
  </si>
  <si>
    <t>800100600</t>
  </si>
  <si>
    <t>Inženýrská činnost zhotovitele</t>
  </si>
  <si>
    <t>1992992653</t>
  </si>
  <si>
    <t>800100700</t>
  </si>
  <si>
    <t>Dodavatelská dokumentace</t>
  </si>
  <si>
    <t>-1345237713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</si>
  <si>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</si>
  <si>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</si>
  <si>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</si>
  <si>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</si>
  <si>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</si>
  <si>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</si>
  <si>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</si>
  <si>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-416479012</t>
  </si>
  <si>
    <t>https://podminky.urs.cz/item/CS_URS_2024_01/012103000</t>
  </si>
  <si>
    <t>012203000</t>
  </si>
  <si>
    <t>Geodetické práce při provádění stavby</t>
  </si>
  <si>
    <t>1724518272</t>
  </si>
  <si>
    <t>https://podminky.urs.cz/item/CS_URS_2024_01/012203000</t>
  </si>
  <si>
    <t>012303000</t>
  </si>
  <si>
    <t>Geodetické práce po výstavbě - zaměření skutečného stavu</t>
  </si>
  <si>
    <t>CS ÚRS 2019 01</t>
  </si>
  <si>
    <t>482434680</t>
  </si>
  <si>
    <t>Náklady na vyhotovení geodetického zaměření skutečného provedení díla včetně jejich předání objednateli v požadované formě a požadovaném počtu.</t>
  </si>
  <si>
    <t>Poznámka k položce:_x000d_
Geodetické zaměření skutečného provedení díla bude provedeno a ověřeno oprávněným zeměměřičským inženýrem a bude předáno objednateli 3x v tištěné a 1x v elektronické formě na CD (včetně inženýrských sítí). _x000d_
V zaměření budou vyznačeny hranice stavby, označeny druhy povrchů (materiál, povrch, barva), snížené obruby, vpusti, poklopy, propustky, lampy, svislé dopravní značení, opěrné zdi,…. Budou spočítány výměry (obruby + dlažby) vč. přiřazení k příslušným položkám a do příslušných SO dle rozpočtu.</t>
  </si>
  <si>
    <t>012303001</t>
  </si>
  <si>
    <t>Geodetické práce po výstavbě - geometrický plán pro věcná břemena</t>
  </si>
  <si>
    <t>34529247</t>
  </si>
  <si>
    <t xml:space="preserve">Náklady na vyhotovení geometrického plánu včetně jejich předání objednateli v požadované formě a požadovaném počtu.
</t>
  </si>
  <si>
    <t xml:space="preserve">Poznámka k položce:_x000d_
 - Geometrický plán oddělující stavbu chodníku a souvisejících konstrukčních prvků (opěrné a zárubní zdí, lávky, silniční obruby,…) včetně změn druhu pozemku a způsobu využití kultury (chodník - ostatní plocha / ostatní komunikace), s vyznačením věcných břemen na cizích pozemcích týkajících se např. autobusových zálivů, kabelů a lamp VO a částí chodníků nad vodotečí, tak jak je požadováno ke kolaudaci stavby a pro vklad do Katastru nemovitostí. 9x v tištěné a 1x v elektronické formě na CD. _x000d_
</t>
  </si>
  <si>
    <t>VRN3</t>
  </si>
  <si>
    <t>Zařízení staveniště</t>
  </si>
  <si>
    <t>030001000</t>
  </si>
  <si>
    <t>proc</t>
  </si>
  <si>
    <t>CS ÚRS 2018 02</t>
  </si>
  <si>
    <t>1459243199</t>
  </si>
  <si>
    <t xml:space="preserve">Zařízení staveniště, 0,5% z ceny dodávky
</t>
  </si>
  <si>
    <t>Poznámka k položce:_x000d_
Položka zahrnuje veškeré náklady spojené s vybudováním, provozem a odstraněním zařízení staveniště_x000d_
-terénní úpravy pro zařízení staveniště_x000d_
-oplocení_x000d_
-WC_x000d_
-zázemí stavby</t>
  </si>
  <si>
    <t>034503000</t>
  </si>
  <si>
    <t>Informační tabule na staveništi</t>
  </si>
  <si>
    <t>1535359333</t>
  </si>
  <si>
    <t>Informační tabule (plast A3) na sloupku a mobilním podstavci</t>
  </si>
  <si>
    <t>https://podminky.urs.cz/item/CS_URS_2024_01/034503000</t>
  </si>
  <si>
    <t xml:space="preserve">Poznámka k položce:_x000d_
"položka zahrnuje:  _x000d_
- dodání a osazení informačních tabulí v předepsaném provedení a množství s obsahem předepsaným zadavatelem  _x000d_
- veškeré nosné a upevňovací konstrukce  _x000d_
- základové konstrukce včetně nutných zemních prací  _x000d_
- demontáž a odvoz po skončení platnosti  _x000d_
- případně nutné opravy poškozených čátí během platnosti"_x000d_
</t>
  </si>
  <si>
    <t>VRN4</t>
  </si>
  <si>
    <t>Inženýrská činnost</t>
  </si>
  <si>
    <t>041903000</t>
  </si>
  <si>
    <t>Dozor jiné osoby</t>
  </si>
  <si>
    <t>-1051964463</t>
  </si>
  <si>
    <t>Dozor provozovatele, zajištění součinnosti provozovatele</t>
  </si>
  <si>
    <t>https://podminky.urs.cz/item/CS_URS_2025_02/041903000</t>
  </si>
  <si>
    <t>043154000</t>
  </si>
  <si>
    <t>Zkoušky hutnicí</t>
  </si>
  <si>
    <t>-1087640710</t>
  </si>
  <si>
    <t>045002000</t>
  </si>
  <si>
    <t>Kompletační a koordinační činnost</t>
  </si>
  <si>
    <t>-1620222286</t>
  </si>
  <si>
    <t>0,0769230769230769*520 'Přepočtené koeficientem množství</t>
  </si>
  <si>
    <t>VRN7</t>
  </si>
  <si>
    <t>Provozní vlivy</t>
  </si>
  <si>
    <t>071103000</t>
  </si>
  <si>
    <t>Provoz investora</t>
  </si>
  <si>
    <t>1429421344</t>
  </si>
  <si>
    <t>Zajištění provozu stávající ČSOV po dobu výstavby</t>
  </si>
  <si>
    <t>https://podminky.urs.cz/item/CS_URS_2025_02/071103000</t>
  </si>
  <si>
    <t>075103000</t>
  </si>
  <si>
    <t>Ochranná pásma elektrického vedení</t>
  </si>
  <si>
    <t>-167607055</t>
  </si>
  <si>
    <t>https://podminky.urs.cz/item/CS_URS_2025_02/075103000</t>
  </si>
  <si>
    <t>075203000</t>
  </si>
  <si>
    <t>Ochranná pásma vodárenská</t>
  </si>
  <si>
    <t>1082476235</t>
  </si>
  <si>
    <t>https://podminky.urs.cz/item/CS_URS_2025_02/075203000</t>
  </si>
  <si>
    <t>VRN9</t>
  </si>
  <si>
    <t>092203000</t>
  </si>
  <si>
    <t>Školení, zaškolení</t>
  </si>
  <si>
    <t>-1635009185</t>
  </si>
  <si>
    <t>https://podminky.urs.cz/item/CS_URS_2025_02/092203000</t>
  </si>
  <si>
    <t>SEZNAM FIGUR</t>
  </si>
  <si>
    <t>Výměra</t>
  </si>
  <si>
    <t>Použití figury:</t>
  </si>
  <si>
    <t>lože</t>
  </si>
  <si>
    <t>Lože pod potrubí -písek</t>
  </si>
  <si>
    <t>lože_štěrk</t>
  </si>
  <si>
    <t>Ukládání do spodní vody - štěrk</t>
  </si>
  <si>
    <t>obsyp</t>
  </si>
  <si>
    <t>Obsypání potrubí</t>
  </si>
  <si>
    <t>"Stoky (DA, DB, DC)" 254,3*1,2</t>
  </si>
  <si>
    <t xml:space="preserve">"Přípojky DP1 až DP5"  (8+7,5+7,5+46+6)*0,8*0,5</t>
  </si>
  <si>
    <t>"Přípojky na stoku SB - 19 ks" 19*3,8*0,45*0,8</t>
  </si>
  <si>
    <t>"Odtokové potrubí z VUN1" 8*1*0,7</t>
  </si>
  <si>
    <t>výkop</t>
  </si>
  <si>
    <t>Výkop pro potrubí</t>
  </si>
  <si>
    <t>výkop_nádrží</t>
  </si>
  <si>
    <t>Výkopy pro nádrže</t>
  </si>
  <si>
    <t>výkop_nepažený</t>
  </si>
  <si>
    <t>Výkopy pro přípojky, nepažené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</si>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</sst>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b/>
      <sz val="8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20" fillId="3" borderId="8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right" vertical="center"/>
    </xf>
    <xf numFmtId="0" fontId="20" fillId="3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28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horizontal="left" vertical="center" indent="1"/>
    </xf>
    <xf numFmtId="0" fontId="19" fillId="0" borderId="0" xfId="0" applyFont="1" applyAlignment="1" applyProtection="1">
      <alignment horizontal="left" vertical="center" indent="1"/>
    </xf>
    <xf numFmtId="167" fontId="19" fillId="0" borderId="0" xfId="0" applyNumberFormat="1" applyFont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0" borderId="15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0" fillId="0" borderId="0" xfId="0" applyFont="1" applyAlignment="1" applyProtection="1">
      <alignment vertical="center" wrapText="1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201112" TargetMode="External" /><Relationship Id="rId2" Type="http://schemas.openxmlformats.org/officeDocument/2006/relationships/hyperlink" Target="https://podminky.urs.cz/item/CS_URS_2021_02/115101201" TargetMode="External" /><Relationship Id="rId3" Type="http://schemas.openxmlformats.org/officeDocument/2006/relationships/hyperlink" Target="https://podminky.urs.cz/item/CS_URS_2021_02/132251104" TargetMode="External" /><Relationship Id="rId4" Type="http://schemas.openxmlformats.org/officeDocument/2006/relationships/hyperlink" Target="https://podminky.urs.cz/item/CS_URS_2021_02/133454104" TargetMode="External" /><Relationship Id="rId5" Type="http://schemas.openxmlformats.org/officeDocument/2006/relationships/hyperlink" Target="https://podminky.urs.cz/item/CS_URS_2021_02/162551127" TargetMode="External" /><Relationship Id="rId6" Type="http://schemas.openxmlformats.org/officeDocument/2006/relationships/hyperlink" Target="https://podminky.urs.cz/item/CS_URS_2021_02/162751137" TargetMode="External" /><Relationship Id="rId7" Type="http://schemas.openxmlformats.org/officeDocument/2006/relationships/hyperlink" Target="https://podminky.urs.cz/item/CS_URS_2021_02/162751139" TargetMode="External" /><Relationship Id="rId8" Type="http://schemas.openxmlformats.org/officeDocument/2006/relationships/hyperlink" Target="https://podminky.urs.cz/item/CS_URS_2021_02/167151112" TargetMode="External" /><Relationship Id="rId9" Type="http://schemas.openxmlformats.org/officeDocument/2006/relationships/hyperlink" Target="https://podminky.urs.cz/item/CS_URS_2021_02/171201231" TargetMode="External" /><Relationship Id="rId10" Type="http://schemas.openxmlformats.org/officeDocument/2006/relationships/hyperlink" Target="https://podminky.urs.cz/item/CS_URS_2021_02/171251201" TargetMode="External" /><Relationship Id="rId11" Type="http://schemas.openxmlformats.org/officeDocument/2006/relationships/hyperlink" Target="https://podminky.urs.cz/item/CS_URS_2021_02/174151101" TargetMode="External" /><Relationship Id="rId12" Type="http://schemas.openxmlformats.org/officeDocument/2006/relationships/hyperlink" Target="https://podminky.urs.cz/item/CS_URS_2021_02/151712111" TargetMode="External" /><Relationship Id="rId13" Type="http://schemas.openxmlformats.org/officeDocument/2006/relationships/hyperlink" Target="https://podminky.urs.cz/item/CS_URS_2024_01/151712121" TargetMode="External" /><Relationship Id="rId14" Type="http://schemas.openxmlformats.org/officeDocument/2006/relationships/hyperlink" Target="https://podminky.urs.cz/item/CS_URS_2024_01/153112111" TargetMode="External" /><Relationship Id="rId15" Type="http://schemas.openxmlformats.org/officeDocument/2006/relationships/hyperlink" Target="https://podminky.urs.cz/item/CS_URS_2024_01/153112122" TargetMode="External" /><Relationship Id="rId16" Type="http://schemas.openxmlformats.org/officeDocument/2006/relationships/hyperlink" Target="https://podminky.urs.cz/item/CS_URS_2024_01/153113112" TargetMode="External" /><Relationship Id="rId17" Type="http://schemas.openxmlformats.org/officeDocument/2006/relationships/hyperlink" Target="https://podminky.urs.cz/item/CS_URS_2021_02/272311611" TargetMode="External" /><Relationship Id="rId18" Type="http://schemas.openxmlformats.org/officeDocument/2006/relationships/hyperlink" Target="https://podminky.urs.cz/item/CS_URS_2021_02/279113141" TargetMode="External" /><Relationship Id="rId19" Type="http://schemas.openxmlformats.org/officeDocument/2006/relationships/hyperlink" Target="https://podminky.urs.cz/item/CS_URS_2021_02/279361221" TargetMode="External" /><Relationship Id="rId20" Type="http://schemas.openxmlformats.org/officeDocument/2006/relationships/hyperlink" Target="https://podminky.urs.cz/item/CS_URS_2021_02/411321515" TargetMode="External" /><Relationship Id="rId21" Type="http://schemas.openxmlformats.org/officeDocument/2006/relationships/hyperlink" Target="https://podminky.urs.cz/item/CS_URS_2021_02/411351011" TargetMode="External" /><Relationship Id="rId22" Type="http://schemas.openxmlformats.org/officeDocument/2006/relationships/hyperlink" Target="https://podminky.urs.cz/item/CS_URS_2021_02/411351012" TargetMode="External" /><Relationship Id="rId23" Type="http://schemas.openxmlformats.org/officeDocument/2006/relationships/hyperlink" Target="https://podminky.urs.cz/item/CS_URS_2021_02/451541111" TargetMode="External" /><Relationship Id="rId24" Type="http://schemas.openxmlformats.org/officeDocument/2006/relationships/hyperlink" Target="https://podminky.urs.cz/item/CS_URS_2025_02/451577777" TargetMode="External" /><Relationship Id="rId25" Type="http://schemas.openxmlformats.org/officeDocument/2006/relationships/hyperlink" Target="https://podminky.urs.cz/item/CS_URS_2025_02/564851011" TargetMode="External" /><Relationship Id="rId26" Type="http://schemas.openxmlformats.org/officeDocument/2006/relationships/hyperlink" Target="https://podminky.urs.cz/item/CS_URS_2025_02/596211110" TargetMode="External" /><Relationship Id="rId27" Type="http://schemas.openxmlformats.org/officeDocument/2006/relationships/hyperlink" Target="https://podminky.urs.cz/item/CS_URS_2025_02/857241131" TargetMode="External" /><Relationship Id="rId28" Type="http://schemas.openxmlformats.org/officeDocument/2006/relationships/hyperlink" Target="https://podminky.urs.cz/item/CS_URS_2025_02/871254202" TargetMode="External" /><Relationship Id="rId29" Type="http://schemas.openxmlformats.org/officeDocument/2006/relationships/hyperlink" Target="https://podminky.urs.cz/item/CS_URS_2025_02/871373122" TargetMode="External" /><Relationship Id="rId30" Type="http://schemas.openxmlformats.org/officeDocument/2006/relationships/hyperlink" Target="https://podminky.urs.cz/item/CS_URS_2025_02/877245201" TargetMode="External" /><Relationship Id="rId31" Type="http://schemas.openxmlformats.org/officeDocument/2006/relationships/hyperlink" Target="https://podminky.urs.cz/item/CS_URS_2025_02/877245210" TargetMode="External" /><Relationship Id="rId32" Type="http://schemas.openxmlformats.org/officeDocument/2006/relationships/hyperlink" Target="https://podminky.urs.cz/item/CS_URS_2021_02/894201151" TargetMode="External" /><Relationship Id="rId33" Type="http://schemas.openxmlformats.org/officeDocument/2006/relationships/hyperlink" Target="https://podminky.urs.cz/item/CS_URS_2021_02/899103112" TargetMode="External" /><Relationship Id="rId34" Type="http://schemas.openxmlformats.org/officeDocument/2006/relationships/hyperlink" Target="https://podminky.urs.cz/item/CS_URS_2023_02/894118001" TargetMode="External" /><Relationship Id="rId35" Type="http://schemas.openxmlformats.org/officeDocument/2006/relationships/hyperlink" Target="https://podminky.urs.cz/item/CS_URS_2024_01/894411121" TargetMode="External" /><Relationship Id="rId36" Type="http://schemas.openxmlformats.org/officeDocument/2006/relationships/hyperlink" Target="https://podminky.urs.cz/item/CS_URS_2024_01/899104112" TargetMode="External" /><Relationship Id="rId37" Type="http://schemas.openxmlformats.org/officeDocument/2006/relationships/hyperlink" Target="https://podminky.urs.cz/item/CS_URS_2025_02/916231213" TargetMode="External" /><Relationship Id="rId38" Type="http://schemas.openxmlformats.org/officeDocument/2006/relationships/hyperlink" Target="https://podminky.urs.cz/item/CS_URS_2025_02/933901111" TargetMode="External" /><Relationship Id="rId39" Type="http://schemas.openxmlformats.org/officeDocument/2006/relationships/hyperlink" Target="https://podminky.urs.cz/item/CS_URS_2021_02/767591012" TargetMode="External" /><Relationship Id="rId40" Type="http://schemas.openxmlformats.org/officeDocument/2006/relationships/hyperlink" Target="https://podminky.urs.cz/item/CS_URS_2021_02/767591021" TargetMode="External" /><Relationship Id="rId41" Type="http://schemas.openxmlformats.org/officeDocument/2006/relationships/hyperlink" Target="https://podminky.urs.cz/item/CS_URS_2021_02/767646421" TargetMode="External" /><Relationship Id="rId42" Type="http://schemas.openxmlformats.org/officeDocument/2006/relationships/hyperlink" Target="https://podminky.urs.cz/item/CS_URS_2021_02/767646422" TargetMode="External" /><Relationship Id="rId43" Type="http://schemas.openxmlformats.org/officeDocument/2006/relationships/hyperlink" Target="https://podminky.urs.cz/item/CS_URS_2021_02/767861011" TargetMode="External" /><Relationship Id="rId44" Type="http://schemas.openxmlformats.org/officeDocument/2006/relationships/hyperlink" Target="https://podminky.urs.cz/item/CS_URS_2021_02/767991002" TargetMode="External" /><Relationship Id="rId45" Type="http://schemas.openxmlformats.org/officeDocument/2006/relationships/hyperlink" Target="https://podminky.urs.cz/item/CS_URS_2021_02/767995115" TargetMode="External" /><Relationship Id="rId4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24253102" TargetMode="External" /><Relationship Id="rId2" Type="http://schemas.openxmlformats.org/officeDocument/2006/relationships/hyperlink" Target="https://podminky.urs.cz/item/CS_URS_2025_02/162451105" TargetMode="External" /><Relationship Id="rId3" Type="http://schemas.openxmlformats.org/officeDocument/2006/relationships/hyperlink" Target="https://podminky.urs.cz/item/CS_URS_2025_02/162751115" TargetMode="External" /><Relationship Id="rId4" Type="http://schemas.openxmlformats.org/officeDocument/2006/relationships/hyperlink" Target="https://podminky.urs.cz/item/CS_URS_2025_02/167151111" TargetMode="External" /><Relationship Id="rId5" Type="http://schemas.openxmlformats.org/officeDocument/2006/relationships/hyperlink" Target="https://podminky.urs.cz/item/CS_URS_2025_02/171251201" TargetMode="External" /><Relationship Id="rId6" Type="http://schemas.openxmlformats.org/officeDocument/2006/relationships/hyperlink" Target="https://podminky.urs.cz/item/CS_URS_2025_02/174151101" TargetMode="External" /><Relationship Id="rId7" Type="http://schemas.openxmlformats.org/officeDocument/2006/relationships/hyperlink" Target="https://podminky.urs.cz/item/CS_URS_2025_02/274315223" TargetMode="External" /><Relationship Id="rId8" Type="http://schemas.openxmlformats.org/officeDocument/2006/relationships/hyperlink" Target="https://podminky.urs.cz/item/CS_URS_2025_02/274351101" TargetMode="External" /><Relationship Id="rId9" Type="http://schemas.openxmlformats.org/officeDocument/2006/relationships/hyperlink" Target="https://podminky.urs.cz/item/CS_URS_2025_02/274351102" TargetMode="External" /><Relationship Id="rId10" Type="http://schemas.openxmlformats.org/officeDocument/2006/relationships/hyperlink" Target="https://podminky.urs.cz/item/CS_URS_2025_02/451312111" TargetMode="External" /><Relationship Id="rId11" Type="http://schemas.openxmlformats.org/officeDocument/2006/relationships/hyperlink" Target="https://podminky.urs.cz/item/CS_URS_2025_02/181411122" TargetMode="External" /><Relationship Id="rId12" Type="http://schemas.openxmlformats.org/officeDocument/2006/relationships/hyperlink" Target="https://podminky.urs.cz/item/CS_URS_2025_02/182151111" TargetMode="External" /><Relationship Id="rId13" Type="http://schemas.openxmlformats.org/officeDocument/2006/relationships/hyperlink" Target="https://podminky.urs.cz/item/CS_URS_2021_02/184802115" TargetMode="External" /><Relationship Id="rId14" Type="http://schemas.openxmlformats.org/officeDocument/2006/relationships/hyperlink" Target="https://podminky.urs.cz/item/CS_URS_2025_02/185803111" TargetMode="External" /><Relationship Id="rId15" Type="http://schemas.openxmlformats.org/officeDocument/2006/relationships/hyperlink" Target="https://podminky.urs.cz/item/CS_URS_2025_02/462511270" TargetMode="External" /><Relationship Id="rId16" Type="http://schemas.openxmlformats.org/officeDocument/2006/relationships/hyperlink" Target="https://podminky.urs.cz/item/CS_URS_2025_02/465513127" TargetMode="External" /><Relationship Id="rId17" Type="http://schemas.openxmlformats.org/officeDocument/2006/relationships/hyperlink" Target="https://podminky.urs.cz/item/CS_URS_2025_02/891442521" TargetMode="External" /><Relationship Id="rId18" Type="http://schemas.openxmlformats.org/officeDocument/2006/relationships/hyperlink" Target="https://podminky.urs.cz/item/CS_URS_2025_02/911111111" TargetMode="External" /><Relationship Id="rId19" Type="http://schemas.openxmlformats.org/officeDocument/2006/relationships/hyperlink" Target="https://podminky.urs.cz/item/CS_URS_2025_02/919441221" TargetMode="External" /><Relationship Id="rId20" Type="http://schemas.openxmlformats.org/officeDocument/2006/relationships/hyperlink" Target="https://podminky.urs.cz/item/CS_URS_2025_02/938902113" TargetMode="External" /><Relationship Id="rId2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891212222" TargetMode="External" /><Relationship Id="rId2" Type="http://schemas.openxmlformats.org/officeDocument/2006/relationships/hyperlink" Target="https://podminky.urs.cz/item/CS_URS_2025_02/891242222" TargetMode="External" /><Relationship Id="rId3" Type="http://schemas.openxmlformats.org/officeDocument/2006/relationships/hyperlink" Target="https://podminky.urs.cz/item/CS_URS_2025_02/891245321" TargetMode="External" /><Relationship Id="rId4" Type="http://schemas.openxmlformats.org/officeDocument/2006/relationships/hyperlink" Target="https://podminky.urs.cz/item/CS_URS_2021_02/891372322" TargetMode="External" /><Relationship Id="rId5" Type="http://schemas.openxmlformats.org/officeDocument/2006/relationships/hyperlink" Target="https://podminky.urs.cz/item/CS_URS_2021_02/998272201" TargetMode="External" /><Relationship Id="rId6" Type="http://schemas.openxmlformats.org/officeDocument/2006/relationships/hyperlink" Target="https://podminky.urs.cz/item/CS_URS_2025_02/751122092" TargetMode="External" /><Relationship Id="rId7" Type="http://schemas.openxmlformats.org/officeDocument/2006/relationships/hyperlink" Target="https://podminky.urs.cz/item/CS_URS_2025_02/767995115" TargetMode="External" /><Relationship Id="rId8" Type="http://schemas.openxmlformats.org/officeDocument/2006/relationships/hyperlink" Target="https://podminky.urs.cz/item/CS_URS_2025_02/230140037" TargetMode="External" /><Relationship Id="rId9" Type="http://schemas.openxmlformats.org/officeDocument/2006/relationships/hyperlink" Target="https://podminky.urs.cz/item/CS_URS_2025_02/230140167" TargetMode="External" /><Relationship Id="rId1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103000" TargetMode="External" /><Relationship Id="rId2" Type="http://schemas.openxmlformats.org/officeDocument/2006/relationships/hyperlink" Target="https://podminky.urs.cz/item/CS_URS_2024_01/012203000" TargetMode="External" /><Relationship Id="rId3" Type="http://schemas.openxmlformats.org/officeDocument/2006/relationships/hyperlink" Target="https://podminky.urs.cz/item/CS_URS_2024_01/034503000" TargetMode="External" /><Relationship Id="rId4" Type="http://schemas.openxmlformats.org/officeDocument/2006/relationships/hyperlink" Target="https://podminky.urs.cz/item/CS_URS_2025_02/041903000" TargetMode="External" /><Relationship Id="rId5" Type="http://schemas.openxmlformats.org/officeDocument/2006/relationships/hyperlink" Target="https://podminky.urs.cz/item/CS_URS_2025_02/071103000" TargetMode="External" /><Relationship Id="rId6" Type="http://schemas.openxmlformats.org/officeDocument/2006/relationships/hyperlink" Target="https://podminky.urs.cz/item/CS_URS_2025_02/075103000" TargetMode="External" /><Relationship Id="rId7" Type="http://schemas.openxmlformats.org/officeDocument/2006/relationships/hyperlink" Target="https://podminky.urs.cz/item/CS_URS_2025_02/075203000" TargetMode="External" /><Relationship Id="rId8" Type="http://schemas.openxmlformats.org/officeDocument/2006/relationships/hyperlink" Target="https://podminky.urs.cz/item/CS_URS_2025_02/092203000" TargetMode="External" /><Relationship Id="rId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S4" s="19" t="s">
        <v>11</v>
      </c>
    </row>
    <row r="5" s="1" customFormat="1" ht="12" customHeight="1">
      <c r="B5" s="23"/>
      <c r="C5" s="24"/>
      <c r="D5" s="27" t="s">
        <v>12</v>
      </c>
      <c r="E5" s="24"/>
      <c r="F5" s="24"/>
      <c r="G5" s="24"/>
      <c r="H5" s="24"/>
      <c r="I5" s="24"/>
      <c r="J5" s="24"/>
      <c r="K5" s="28" t="s">
        <v>13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S5" s="19" t="s">
        <v>6</v>
      </c>
    </row>
    <row r="6" s="1" customFormat="1" ht="36.96" customHeight="1">
      <c r="B6" s="23"/>
      <c r="C6" s="24"/>
      <c r="D6" s="29" t="s">
        <v>14</v>
      </c>
      <c r="E6" s="24"/>
      <c r="F6" s="24"/>
      <c r="G6" s="24"/>
      <c r="H6" s="24"/>
      <c r="I6" s="24"/>
      <c r="J6" s="24"/>
      <c r="K6" s="30" t="s">
        <v>15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S6" s="19" t="s">
        <v>6</v>
      </c>
    </row>
    <row r="7" s="1" customFormat="1" ht="12" customHeight="1">
      <c r="B7" s="23"/>
      <c r="C7" s="24"/>
      <c r="D7" s="31" t="s">
        <v>16</v>
      </c>
      <c r="E7" s="24"/>
      <c r="F7" s="24"/>
      <c r="G7" s="24"/>
      <c r="H7" s="24"/>
      <c r="I7" s="24"/>
      <c r="J7" s="24"/>
      <c r="K7" s="28" t="s">
        <v>17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18</v>
      </c>
      <c r="AL7" s="24"/>
      <c r="AM7" s="24"/>
      <c r="AN7" s="28" t="s">
        <v>17</v>
      </c>
      <c r="AO7" s="24"/>
      <c r="AP7" s="24"/>
      <c r="AQ7" s="24"/>
      <c r="AR7" s="22"/>
      <c r="BS7" s="19" t="s">
        <v>6</v>
      </c>
    </row>
    <row r="8" s="1" customFormat="1" ht="12" customHeight="1">
      <c r="B8" s="23"/>
      <c r="C8" s="24"/>
      <c r="D8" s="31" t="s">
        <v>19</v>
      </c>
      <c r="E8" s="24"/>
      <c r="F8" s="24"/>
      <c r="G8" s="24"/>
      <c r="H8" s="24"/>
      <c r="I8" s="24"/>
      <c r="J8" s="24"/>
      <c r="K8" s="28" t="s">
        <v>20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21</v>
      </c>
      <c r="AL8" s="24"/>
      <c r="AM8" s="24"/>
      <c r="AN8" s="28" t="s">
        <v>22</v>
      </c>
      <c r="AO8" s="24"/>
      <c r="AP8" s="24"/>
      <c r="AQ8" s="24"/>
      <c r="AR8" s="22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S9" s="19" t="s">
        <v>6</v>
      </c>
    </row>
    <row r="10" s="1" customFormat="1" ht="12" customHeight="1">
      <c r="B10" s="23"/>
      <c r="C10" s="24"/>
      <c r="D10" s="31" t="s">
        <v>23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24</v>
      </c>
      <c r="AL10" s="24"/>
      <c r="AM10" s="24"/>
      <c r="AN10" s="28" t="s">
        <v>25</v>
      </c>
      <c r="AO10" s="24"/>
      <c r="AP10" s="24"/>
      <c r="AQ10" s="24"/>
      <c r="AR10" s="22"/>
      <c r="BS10" s="19" t="s">
        <v>6</v>
      </c>
    </row>
    <row r="11" s="1" customFormat="1" ht="18.48" customHeight="1">
      <c r="B11" s="23"/>
      <c r="C11" s="24"/>
      <c r="D11" s="24"/>
      <c r="E11" s="28" t="s">
        <v>26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27</v>
      </c>
      <c r="AL11" s="24"/>
      <c r="AM11" s="24"/>
      <c r="AN11" s="28" t="s">
        <v>17</v>
      </c>
      <c r="AO11" s="24"/>
      <c r="AP11" s="24"/>
      <c r="AQ11" s="24"/>
      <c r="AR11" s="22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S12" s="19" t="s">
        <v>6</v>
      </c>
    </row>
    <row r="13" s="1" customFormat="1" ht="12" customHeight="1">
      <c r="B13" s="23"/>
      <c r="C13" s="24"/>
      <c r="D13" s="31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24</v>
      </c>
      <c r="AL13" s="24"/>
      <c r="AM13" s="24"/>
      <c r="AN13" s="28" t="s">
        <v>17</v>
      </c>
      <c r="AO13" s="24"/>
      <c r="AP13" s="24"/>
      <c r="AQ13" s="24"/>
      <c r="AR13" s="22"/>
      <c r="BS13" s="19" t="s">
        <v>6</v>
      </c>
    </row>
    <row r="14">
      <c r="B14" s="23"/>
      <c r="C14" s="24"/>
      <c r="D14" s="24"/>
      <c r="E14" s="28" t="s">
        <v>29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31" t="s">
        <v>27</v>
      </c>
      <c r="AL14" s="24"/>
      <c r="AM14" s="24"/>
      <c r="AN14" s="28" t="s">
        <v>17</v>
      </c>
      <c r="AO14" s="24"/>
      <c r="AP14" s="24"/>
      <c r="AQ14" s="24"/>
      <c r="AR14" s="22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S15" s="19" t="s">
        <v>4</v>
      </c>
    </row>
    <row r="16" s="1" customFormat="1" ht="12" customHeight="1">
      <c r="B16" s="23"/>
      <c r="C16" s="24"/>
      <c r="D16" s="31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24</v>
      </c>
      <c r="AL16" s="24"/>
      <c r="AM16" s="24"/>
      <c r="AN16" s="28" t="s">
        <v>31</v>
      </c>
      <c r="AO16" s="24"/>
      <c r="AP16" s="24"/>
      <c r="AQ16" s="24"/>
      <c r="AR16" s="22"/>
      <c r="BS16" s="19" t="s">
        <v>4</v>
      </c>
    </row>
    <row r="17" s="1" customFormat="1" ht="18.48" customHeight="1">
      <c r="B17" s="23"/>
      <c r="C17" s="24"/>
      <c r="D17" s="24"/>
      <c r="E17" s="28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27</v>
      </c>
      <c r="AL17" s="24"/>
      <c r="AM17" s="24"/>
      <c r="AN17" s="28" t="s">
        <v>33</v>
      </c>
      <c r="AO17" s="24"/>
      <c r="AP17" s="24"/>
      <c r="AQ17" s="24"/>
      <c r="AR17" s="22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S18" s="19" t="s">
        <v>6</v>
      </c>
    </row>
    <row r="19" s="1" customFormat="1" ht="12" customHeight="1">
      <c r="B19" s="23"/>
      <c r="C19" s="24"/>
      <c r="D19" s="31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24</v>
      </c>
      <c r="AL19" s="24"/>
      <c r="AM19" s="24"/>
      <c r="AN19" s="28" t="s">
        <v>31</v>
      </c>
      <c r="AO19" s="24"/>
      <c r="AP19" s="24"/>
      <c r="AQ19" s="24"/>
      <c r="AR19" s="22"/>
      <c r="BS19" s="19" t="s">
        <v>6</v>
      </c>
    </row>
    <row r="20" s="1" customFormat="1" ht="18.48" customHeight="1">
      <c r="B20" s="23"/>
      <c r="C20" s="24"/>
      <c r="D20" s="24"/>
      <c r="E20" s="28" t="s">
        <v>32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27</v>
      </c>
      <c r="AL20" s="24"/>
      <c r="AM20" s="24"/>
      <c r="AN20" s="28" t="s">
        <v>33</v>
      </c>
      <c r="AO20" s="24"/>
      <c r="AP20" s="24"/>
      <c r="AQ20" s="24"/>
      <c r="AR20" s="22"/>
      <c r="BS20" s="19" t="s">
        <v>34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</row>
    <row r="22" s="1" customFormat="1" ht="12" customHeight="1">
      <c r="B22" s="23"/>
      <c r="C22" s="24"/>
      <c r="D22" s="31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</row>
    <row r="23" s="1" customFormat="1" ht="47.25" customHeight="1">
      <c r="B23" s="23"/>
      <c r="C23" s="24"/>
      <c r="D23" s="24"/>
      <c r="E23" s="32" t="s">
        <v>37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24"/>
      <c r="AP23" s="24"/>
      <c r="AQ23" s="24"/>
      <c r="AR23" s="22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</row>
    <row r="25" s="1" customFormat="1" ht="6.96" customHeight="1">
      <c r="B25" s="23"/>
      <c r="C25" s="24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4"/>
      <c r="AQ25" s="24"/>
      <c r="AR25" s="22"/>
    </row>
    <row r="26" s="2" customFormat="1" ht="25.92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3635742.1299999999</v>
      </c>
      <c r="AL26" s="38"/>
      <c r="AM26" s="38"/>
      <c r="AN26" s="38"/>
      <c r="AO26" s="38"/>
      <c r="AP26" s="36"/>
      <c r="AQ26" s="36"/>
      <c r="AR26" s="40"/>
      <c r="BE26" s="34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34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39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40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41</v>
      </c>
      <c r="AL28" s="41"/>
      <c r="AM28" s="41"/>
      <c r="AN28" s="41"/>
      <c r="AO28" s="41"/>
      <c r="AP28" s="36"/>
      <c r="AQ28" s="36"/>
      <c r="AR28" s="40"/>
      <c r="BE28" s="34"/>
    </row>
    <row r="29" s="3" customFormat="1" ht="14.4" customHeight="1">
      <c r="A29" s="3"/>
      <c r="B29" s="42"/>
      <c r="C29" s="43"/>
      <c r="D29" s="31" t="s">
        <v>42</v>
      </c>
      <c r="E29" s="43"/>
      <c r="F29" s="31" t="s">
        <v>43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3635742.1299999999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763505.84999999998</v>
      </c>
      <c r="AL29" s="43"/>
      <c r="AM29" s="43"/>
      <c r="AN29" s="43"/>
      <c r="AO29" s="43"/>
      <c r="AP29" s="43"/>
      <c r="AQ29" s="43"/>
      <c r="AR29" s="46"/>
      <c r="BE29" s="3"/>
    </row>
    <row r="30" s="3" customFormat="1" ht="14.4" customHeight="1">
      <c r="A30" s="3"/>
      <c r="B30" s="42"/>
      <c r="C30" s="43"/>
      <c r="D30" s="43"/>
      <c r="E30" s="43"/>
      <c r="F30" s="31" t="s">
        <v>44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3"/>
    </row>
    <row r="31" hidden="1" s="3" customFormat="1" ht="14.4" customHeight="1">
      <c r="A31" s="3"/>
      <c r="B31" s="42"/>
      <c r="C31" s="43"/>
      <c r="D31" s="43"/>
      <c r="E31" s="43"/>
      <c r="F31" s="31" t="s">
        <v>45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3"/>
    </row>
    <row r="32" hidden="1" s="3" customFormat="1" ht="14.4" customHeight="1">
      <c r="A32" s="3"/>
      <c r="B32" s="42"/>
      <c r="C32" s="43"/>
      <c r="D32" s="43"/>
      <c r="E32" s="43"/>
      <c r="F32" s="31" t="s">
        <v>46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3"/>
    </row>
    <row r="33" hidden="1" s="3" customFormat="1" ht="14.4" customHeight="1">
      <c r="A33" s="3"/>
      <c r="B33" s="42"/>
      <c r="C33" s="43"/>
      <c r="D33" s="43"/>
      <c r="E33" s="43"/>
      <c r="F33" s="31" t="s">
        <v>47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7"/>
      <c r="D35" s="48" t="s">
        <v>48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49</v>
      </c>
      <c r="U35" s="49"/>
      <c r="V35" s="49"/>
      <c r="W35" s="49"/>
      <c r="X35" s="51" t="s">
        <v>50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4399247.9799999995</v>
      </c>
      <c r="AL35" s="49"/>
      <c r="AM35" s="49"/>
      <c r="AN35" s="49"/>
      <c r="AO35" s="53"/>
      <c r="AP35" s="47"/>
      <c r="AQ35" s="47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  <c r="BE37" s="34"/>
    </row>
    <row r="41" s="2" customFormat="1" ht="6.96" customHeight="1">
      <c r="A41" s="34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  <c r="BE41" s="34"/>
    </row>
    <row r="42" s="2" customFormat="1" ht="24.96" customHeight="1">
      <c r="A42" s="34"/>
      <c r="B42" s="35"/>
      <c r="C42" s="25" t="s">
        <v>51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8"/>
      <c r="C44" s="31" t="s">
        <v>12</v>
      </c>
      <c r="D44" s="59"/>
      <c r="E44" s="59"/>
      <c r="F44" s="59"/>
      <c r="G44" s="59"/>
      <c r="H44" s="59"/>
      <c r="I44" s="59"/>
      <c r="J44" s="59"/>
      <c r="K44" s="59"/>
      <c r="L44" s="59" t="str">
        <f>K5</f>
        <v>24Z-012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60"/>
      <c r="BE44" s="4"/>
    </row>
    <row r="45" s="5" customFormat="1" ht="36.96" customHeight="1">
      <c r="A45" s="5"/>
      <c r="B45" s="61"/>
      <c r="C45" s="62" t="s">
        <v>14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ČSOV Středokluky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31" t="s">
        <v>19</v>
      </c>
      <c r="D47" s="36"/>
      <c r="E47" s="36"/>
      <c r="F47" s="36"/>
      <c r="G47" s="36"/>
      <c r="H47" s="36"/>
      <c r="I47" s="36"/>
      <c r="J47" s="36"/>
      <c r="K47" s="36"/>
      <c r="L47" s="66" t="str">
        <f>IF(K8="","",K8)</f>
        <v>Středokluky, U Koupaliště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1" t="s">
        <v>21</v>
      </c>
      <c r="AJ47" s="36"/>
      <c r="AK47" s="36"/>
      <c r="AL47" s="36"/>
      <c r="AM47" s="67" t="str">
        <f>IF(AN8= "","",AN8)</f>
        <v>22. 8. 2025</v>
      </c>
      <c r="AN47" s="67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31" t="s">
        <v>23</v>
      </c>
      <c r="D49" s="36"/>
      <c r="E49" s="36"/>
      <c r="F49" s="36"/>
      <c r="G49" s="36"/>
      <c r="H49" s="36"/>
      <c r="I49" s="36"/>
      <c r="J49" s="36"/>
      <c r="K49" s="36"/>
      <c r="L49" s="59" t="str">
        <f>IF(E11= "","",E11)</f>
        <v>Obec Středokluky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1" t="s">
        <v>30</v>
      </c>
      <c r="AJ49" s="36"/>
      <c r="AK49" s="36"/>
      <c r="AL49" s="36"/>
      <c r="AM49" s="68" t="str">
        <f>IF(E17="","",E17)</f>
        <v>HADRABA, s.r.o.</v>
      </c>
      <c r="AN49" s="59"/>
      <c r="AO49" s="59"/>
      <c r="AP49" s="59"/>
      <c r="AQ49" s="36"/>
      <c r="AR49" s="40"/>
      <c r="AS49" s="69" t="s">
        <v>52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  <c r="BE49" s="34"/>
    </row>
    <row r="50" s="2" customFormat="1" ht="15.15" customHeight="1">
      <c r="A50" s="34"/>
      <c r="B50" s="35"/>
      <c r="C50" s="31" t="s">
        <v>28</v>
      </c>
      <c r="D50" s="36"/>
      <c r="E50" s="36"/>
      <c r="F50" s="36"/>
      <c r="G50" s="36"/>
      <c r="H50" s="36"/>
      <c r="I50" s="36"/>
      <c r="J50" s="36"/>
      <c r="K50" s="36"/>
      <c r="L50" s="59" t="str">
        <f>IF(E14="","",E14)</f>
        <v xml:space="preserve"> </v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1" t="s">
        <v>35</v>
      </c>
      <c r="AJ50" s="36"/>
      <c r="AK50" s="36"/>
      <c r="AL50" s="36"/>
      <c r="AM50" s="68" t="str">
        <f>IF(E20="","",E20)</f>
        <v>HADRABA, s.r.o.</v>
      </c>
      <c r="AN50" s="59"/>
      <c r="AO50" s="59"/>
      <c r="AP50" s="59"/>
      <c r="AQ50" s="36"/>
      <c r="AR50" s="40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  <c r="BE51" s="34"/>
    </row>
    <row r="52" s="2" customFormat="1" ht="29.28" customHeight="1">
      <c r="A52" s="34"/>
      <c r="B52" s="35"/>
      <c r="C52" s="81" t="s">
        <v>53</v>
      </c>
      <c r="D52" s="82"/>
      <c r="E52" s="82"/>
      <c r="F52" s="82"/>
      <c r="G52" s="82"/>
      <c r="H52" s="83"/>
      <c r="I52" s="84" t="s">
        <v>54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55</v>
      </c>
      <c r="AH52" s="82"/>
      <c r="AI52" s="82"/>
      <c r="AJ52" s="82"/>
      <c r="AK52" s="82"/>
      <c r="AL52" s="82"/>
      <c r="AM52" s="82"/>
      <c r="AN52" s="84" t="s">
        <v>56</v>
      </c>
      <c r="AO52" s="82"/>
      <c r="AP52" s="82"/>
      <c r="AQ52" s="86" t="s">
        <v>57</v>
      </c>
      <c r="AR52" s="40"/>
      <c r="AS52" s="87" t="s">
        <v>58</v>
      </c>
      <c r="AT52" s="88" t="s">
        <v>59</v>
      </c>
      <c r="AU52" s="88" t="s">
        <v>60</v>
      </c>
      <c r="AV52" s="88" t="s">
        <v>61</v>
      </c>
      <c r="AW52" s="88" t="s">
        <v>62</v>
      </c>
      <c r="AX52" s="88" t="s">
        <v>63</v>
      </c>
      <c r="AY52" s="88" t="s">
        <v>64</v>
      </c>
      <c r="AZ52" s="88" t="s">
        <v>65</v>
      </c>
      <c r="BA52" s="88" t="s">
        <v>66</v>
      </c>
      <c r="BB52" s="88" t="s">
        <v>67</v>
      </c>
      <c r="BC52" s="88" t="s">
        <v>68</v>
      </c>
      <c r="BD52" s="89" t="s">
        <v>69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  <c r="BE53" s="34"/>
    </row>
    <row r="54" s="6" customFormat="1" ht="32.4" customHeight="1">
      <c r="A54" s="6"/>
      <c r="B54" s="93"/>
      <c r="C54" s="94" t="s">
        <v>70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ROUND(SUM(AG55:AG59),2)</f>
        <v>3635742.1299999999</v>
      </c>
      <c r="AH54" s="96"/>
      <c r="AI54" s="96"/>
      <c r="AJ54" s="96"/>
      <c r="AK54" s="96"/>
      <c r="AL54" s="96"/>
      <c r="AM54" s="96"/>
      <c r="AN54" s="97">
        <f>SUM(AG54,AT54)</f>
        <v>4399247.9799999995</v>
      </c>
      <c r="AO54" s="97"/>
      <c r="AP54" s="97"/>
      <c r="AQ54" s="98" t="s">
        <v>17</v>
      </c>
      <c r="AR54" s="99"/>
      <c r="AS54" s="100">
        <f>ROUND(SUM(AS55:AS59),2)</f>
        <v>0</v>
      </c>
      <c r="AT54" s="101">
        <f>ROUND(SUM(AV54:AW54),2)</f>
        <v>763505.84999999998</v>
      </c>
      <c r="AU54" s="102">
        <f>ROUND(SUM(AU55:AU59),5)</f>
        <v>1138.9220800000001</v>
      </c>
      <c r="AV54" s="101">
        <f>ROUND(AZ54*L29,2)</f>
        <v>763505.84999999998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ROUND(SUM(AZ55:AZ59),2)</f>
        <v>3635742.1299999999</v>
      </c>
      <c r="BA54" s="101">
        <f>ROUND(SUM(BA55:BA59),2)</f>
        <v>0</v>
      </c>
      <c r="BB54" s="101">
        <f>ROUND(SUM(BB55:BB59),2)</f>
        <v>0</v>
      </c>
      <c r="BC54" s="101">
        <f>ROUND(SUM(BC55:BC59),2)</f>
        <v>0</v>
      </c>
      <c r="BD54" s="103">
        <f>ROUND(SUM(BD55:BD59),2)</f>
        <v>0</v>
      </c>
      <c r="BE54" s="6"/>
      <c r="BS54" s="104" t="s">
        <v>71</v>
      </c>
      <c r="BT54" s="104" t="s">
        <v>72</v>
      </c>
      <c r="BU54" s="105" t="s">
        <v>73</v>
      </c>
      <c r="BV54" s="104" t="s">
        <v>74</v>
      </c>
      <c r="BW54" s="104" t="s">
        <v>5</v>
      </c>
      <c r="BX54" s="104" t="s">
        <v>75</v>
      </c>
      <c r="CL54" s="104" t="s">
        <v>17</v>
      </c>
    </row>
    <row r="55" s="7" customFormat="1" ht="24.75" customHeight="1">
      <c r="A55" s="106" t="s">
        <v>76</v>
      </c>
      <c r="B55" s="107"/>
      <c r="C55" s="108"/>
      <c r="D55" s="109" t="s">
        <v>77</v>
      </c>
      <c r="E55" s="109"/>
      <c r="F55" s="109"/>
      <c r="G55" s="109"/>
      <c r="H55" s="109"/>
      <c r="I55" s="110"/>
      <c r="J55" s="109" t="s">
        <v>78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'SO 01 - Čerpací stanice o...'!J30</f>
        <v>2370091.8100000001</v>
      </c>
      <c r="AH55" s="110"/>
      <c r="AI55" s="110"/>
      <c r="AJ55" s="110"/>
      <c r="AK55" s="110"/>
      <c r="AL55" s="110"/>
      <c r="AM55" s="110"/>
      <c r="AN55" s="111">
        <f>SUM(AG55,AT55)</f>
        <v>2867811.0899999999</v>
      </c>
      <c r="AO55" s="110"/>
      <c r="AP55" s="110"/>
      <c r="AQ55" s="112" t="s">
        <v>79</v>
      </c>
      <c r="AR55" s="113"/>
      <c r="AS55" s="114">
        <v>0</v>
      </c>
      <c r="AT55" s="115">
        <f>ROUND(SUM(AV55:AW55),2)</f>
        <v>497719.28000000003</v>
      </c>
      <c r="AU55" s="116">
        <f>'SO 01 - Čerpací stanice o...'!P93</f>
        <v>1037.6835039999999</v>
      </c>
      <c r="AV55" s="115">
        <f>'SO 01 - Čerpací stanice o...'!J33</f>
        <v>497719.28000000003</v>
      </c>
      <c r="AW55" s="115">
        <f>'SO 01 - Čerpací stanice o...'!J34</f>
        <v>0</v>
      </c>
      <c r="AX55" s="115">
        <f>'SO 01 - Čerpací stanice o...'!J35</f>
        <v>0</v>
      </c>
      <c r="AY55" s="115">
        <f>'SO 01 - Čerpací stanice o...'!J36</f>
        <v>0</v>
      </c>
      <c r="AZ55" s="115">
        <f>'SO 01 - Čerpací stanice o...'!F33</f>
        <v>2370091.8100000001</v>
      </c>
      <c r="BA55" s="115">
        <f>'SO 01 - Čerpací stanice o...'!F34</f>
        <v>0</v>
      </c>
      <c r="BB55" s="115">
        <f>'SO 01 - Čerpací stanice o...'!F35</f>
        <v>0</v>
      </c>
      <c r="BC55" s="115">
        <f>'SO 01 - Čerpací stanice o...'!F36</f>
        <v>0</v>
      </c>
      <c r="BD55" s="117">
        <f>'SO 01 - Čerpací stanice o...'!F37</f>
        <v>0</v>
      </c>
      <c r="BE55" s="7"/>
      <c r="BT55" s="118" t="s">
        <v>80</v>
      </c>
      <c r="BV55" s="118" t="s">
        <v>74</v>
      </c>
      <c r="BW55" s="118" t="s">
        <v>81</v>
      </c>
      <c r="BX55" s="118" t="s">
        <v>5</v>
      </c>
      <c r="CL55" s="118" t="s">
        <v>17</v>
      </c>
      <c r="CM55" s="118" t="s">
        <v>82</v>
      </c>
    </row>
    <row r="56" s="7" customFormat="1" ht="16.5" customHeight="1">
      <c r="A56" s="106" t="s">
        <v>76</v>
      </c>
      <c r="B56" s="107"/>
      <c r="C56" s="108"/>
      <c r="D56" s="109" t="s">
        <v>83</v>
      </c>
      <c r="E56" s="109"/>
      <c r="F56" s="109"/>
      <c r="G56" s="109"/>
      <c r="H56" s="109"/>
      <c r="I56" s="110"/>
      <c r="J56" s="109" t="s">
        <v>84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'SO 02 - Úprava propustku'!J30</f>
        <v>153348.70999999999</v>
      </c>
      <c r="AH56" s="110"/>
      <c r="AI56" s="110"/>
      <c r="AJ56" s="110"/>
      <c r="AK56" s="110"/>
      <c r="AL56" s="110"/>
      <c r="AM56" s="110"/>
      <c r="AN56" s="111">
        <f>SUM(AG56,AT56)</f>
        <v>185551.94</v>
      </c>
      <c r="AO56" s="110"/>
      <c r="AP56" s="110"/>
      <c r="AQ56" s="112" t="s">
        <v>79</v>
      </c>
      <c r="AR56" s="113"/>
      <c r="AS56" s="114">
        <v>0</v>
      </c>
      <c r="AT56" s="115">
        <f>ROUND(SUM(AV56:AW56),2)</f>
        <v>32203.23</v>
      </c>
      <c r="AU56" s="116">
        <f>'SO 02 - Úprava propustku'!P86</f>
        <v>75.01615000000001</v>
      </c>
      <c r="AV56" s="115">
        <f>'SO 02 - Úprava propustku'!J33</f>
        <v>32203.23</v>
      </c>
      <c r="AW56" s="115">
        <f>'SO 02 - Úprava propustku'!J34</f>
        <v>0</v>
      </c>
      <c r="AX56" s="115">
        <f>'SO 02 - Úprava propustku'!J35</f>
        <v>0</v>
      </c>
      <c r="AY56" s="115">
        <f>'SO 02 - Úprava propustku'!J36</f>
        <v>0</v>
      </c>
      <c r="AZ56" s="115">
        <f>'SO 02 - Úprava propustku'!F33</f>
        <v>153348.70999999999</v>
      </c>
      <c r="BA56" s="115">
        <f>'SO 02 - Úprava propustku'!F34</f>
        <v>0</v>
      </c>
      <c r="BB56" s="115">
        <f>'SO 02 - Úprava propustku'!F35</f>
        <v>0</v>
      </c>
      <c r="BC56" s="115">
        <f>'SO 02 - Úprava propustku'!F36</f>
        <v>0</v>
      </c>
      <c r="BD56" s="117">
        <f>'SO 02 - Úprava propustku'!F37</f>
        <v>0</v>
      </c>
      <c r="BE56" s="7"/>
      <c r="BT56" s="118" t="s">
        <v>80</v>
      </c>
      <c r="BV56" s="118" t="s">
        <v>74</v>
      </c>
      <c r="BW56" s="118" t="s">
        <v>85</v>
      </c>
      <c r="BX56" s="118" t="s">
        <v>5</v>
      </c>
      <c r="CL56" s="118" t="s">
        <v>17</v>
      </c>
      <c r="CM56" s="118" t="s">
        <v>82</v>
      </c>
    </row>
    <row r="57" s="7" customFormat="1" ht="16.5" customHeight="1">
      <c r="A57" s="106" t="s">
        <v>76</v>
      </c>
      <c r="B57" s="107"/>
      <c r="C57" s="108"/>
      <c r="D57" s="109" t="s">
        <v>86</v>
      </c>
      <c r="E57" s="109"/>
      <c r="F57" s="109"/>
      <c r="G57" s="109"/>
      <c r="H57" s="109"/>
      <c r="I57" s="110"/>
      <c r="J57" s="109" t="s">
        <v>87</v>
      </c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11">
        <f>'PS 01 - Strojně technolog...'!J30</f>
        <v>538166.60999999999</v>
      </c>
      <c r="AH57" s="110"/>
      <c r="AI57" s="110"/>
      <c r="AJ57" s="110"/>
      <c r="AK57" s="110"/>
      <c r="AL57" s="110"/>
      <c r="AM57" s="110"/>
      <c r="AN57" s="111">
        <f>SUM(AG57,AT57)</f>
        <v>651181.59999999998</v>
      </c>
      <c r="AO57" s="110"/>
      <c r="AP57" s="110"/>
      <c r="AQ57" s="112" t="s">
        <v>79</v>
      </c>
      <c r="AR57" s="113"/>
      <c r="AS57" s="114">
        <v>0</v>
      </c>
      <c r="AT57" s="115">
        <f>ROUND(SUM(AV57:AW57),2)</f>
        <v>113014.99000000001</v>
      </c>
      <c r="AU57" s="116">
        <f>'PS 01 - Strojně technolog...'!P88</f>
        <v>26.222424</v>
      </c>
      <c r="AV57" s="115">
        <f>'PS 01 - Strojně technolog...'!J33</f>
        <v>113014.99000000001</v>
      </c>
      <c r="AW57" s="115">
        <f>'PS 01 - Strojně technolog...'!J34</f>
        <v>0</v>
      </c>
      <c r="AX57" s="115">
        <f>'PS 01 - Strojně technolog...'!J35</f>
        <v>0</v>
      </c>
      <c r="AY57" s="115">
        <f>'PS 01 - Strojně technolog...'!J36</f>
        <v>0</v>
      </c>
      <c r="AZ57" s="115">
        <f>'PS 01 - Strojně technolog...'!F33</f>
        <v>538166.60999999999</v>
      </c>
      <c r="BA57" s="115">
        <f>'PS 01 - Strojně technolog...'!F34</f>
        <v>0</v>
      </c>
      <c r="BB57" s="115">
        <f>'PS 01 - Strojně technolog...'!F35</f>
        <v>0</v>
      </c>
      <c r="BC57" s="115">
        <f>'PS 01 - Strojně technolog...'!F36</f>
        <v>0</v>
      </c>
      <c r="BD57" s="117">
        <f>'PS 01 - Strojně technolog...'!F37</f>
        <v>0</v>
      </c>
      <c r="BE57" s="7"/>
      <c r="BT57" s="118" t="s">
        <v>80</v>
      </c>
      <c r="BV57" s="118" t="s">
        <v>74</v>
      </c>
      <c r="BW57" s="118" t="s">
        <v>88</v>
      </c>
      <c r="BX57" s="118" t="s">
        <v>5</v>
      </c>
      <c r="CL57" s="118" t="s">
        <v>17</v>
      </c>
      <c r="CM57" s="118" t="s">
        <v>82</v>
      </c>
    </row>
    <row r="58" s="7" customFormat="1" ht="16.5" customHeight="1">
      <c r="A58" s="106" t="s">
        <v>76</v>
      </c>
      <c r="B58" s="107"/>
      <c r="C58" s="108"/>
      <c r="D58" s="109" t="s">
        <v>89</v>
      </c>
      <c r="E58" s="109"/>
      <c r="F58" s="109"/>
      <c r="G58" s="109"/>
      <c r="H58" s="109"/>
      <c r="I58" s="110"/>
      <c r="J58" s="109" t="s">
        <v>90</v>
      </c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11">
        <f>'PS 02 - Elektrotechnická ...'!J30</f>
        <v>237335</v>
      </c>
      <c r="AH58" s="110"/>
      <c r="AI58" s="110"/>
      <c r="AJ58" s="110"/>
      <c r="AK58" s="110"/>
      <c r="AL58" s="110"/>
      <c r="AM58" s="110"/>
      <c r="AN58" s="111">
        <f>SUM(AG58,AT58)</f>
        <v>287175.34999999998</v>
      </c>
      <c r="AO58" s="110"/>
      <c r="AP58" s="110"/>
      <c r="AQ58" s="112" t="s">
        <v>79</v>
      </c>
      <c r="AR58" s="113"/>
      <c r="AS58" s="114">
        <v>0</v>
      </c>
      <c r="AT58" s="115">
        <f>ROUND(SUM(AV58:AW58),2)</f>
        <v>49840.349999999999</v>
      </c>
      <c r="AU58" s="116">
        <f>'PS 02 - Elektrotechnická ...'!P117</f>
        <v>0</v>
      </c>
      <c r="AV58" s="115">
        <f>'PS 02 - Elektrotechnická ...'!J33</f>
        <v>49840.349999999999</v>
      </c>
      <c r="AW58" s="115">
        <f>'PS 02 - Elektrotechnická ...'!J34</f>
        <v>0</v>
      </c>
      <c r="AX58" s="115">
        <f>'PS 02 - Elektrotechnická ...'!J35</f>
        <v>0</v>
      </c>
      <c r="AY58" s="115">
        <f>'PS 02 - Elektrotechnická ...'!J36</f>
        <v>0</v>
      </c>
      <c r="AZ58" s="115">
        <f>'PS 02 - Elektrotechnická ...'!F33</f>
        <v>237335</v>
      </c>
      <c r="BA58" s="115">
        <f>'PS 02 - Elektrotechnická ...'!F34</f>
        <v>0</v>
      </c>
      <c r="BB58" s="115">
        <f>'PS 02 - Elektrotechnická ...'!F35</f>
        <v>0</v>
      </c>
      <c r="BC58" s="115">
        <f>'PS 02 - Elektrotechnická ...'!F36</f>
        <v>0</v>
      </c>
      <c r="BD58" s="117">
        <f>'PS 02 - Elektrotechnická ...'!F37</f>
        <v>0</v>
      </c>
      <c r="BE58" s="7"/>
      <c r="BT58" s="118" t="s">
        <v>80</v>
      </c>
      <c r="BV58" s="118" t="s">
        <v>74</v>
      </c>
      <c r="BW58" s="118" t="s">
        <v>91</v>
      </c>
      <c r="BX58" s="118" t="s">
        <v>5</v>
      </c>
      <c r="CL58" s="118" t="s">
        <v>17</v>
      </c>
      <c r="CM58" s="118" t="s">
        <v>82</v>
      </c>
    </row>
    <row r="59" s="7" customFormat="1" ht="24.75" customHeight="1">
      <c r="A59" s="106" t="s">
        <v>76</v>
      </c>
      <c r="B59" s="107"/>
      <c r="C59" s="108"/>
      <c r="D59" s="109" t="s">
        <v>92</v>
      </c>
      <c r="E59" s="109"/>
      <c r="F59" s="109"/>
      <c r="G59" s="109"/>
      <c r="H59" s="109"/>
      <c r="I59" s="110"/>
      <c r="J59" s="109" t="s">
        <v>93</v>
      </c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11">
        <f>'VRN, OST - Vedlejší rozpo...'!J30</f>
        <v>336800</v>
      </c>
      <c r="AH59" s="110"/>
      <c r="AI59" s="110"/>
      <c r="AJ59" s="110"/>
      <c r="AK59" s="110"/>
      <c r="AL59" s="110"/>
      <c r="AM59" s="110"/>
      <c r="AN59" s="111">
        <f>SUM(AG59,AT59)</f>
        <v>407528</v>
      </c>
      <c r="AO59" s="110"/>
      <c r="AP59" s="110"/>
      <c r="AQ59" s="112" t="s">
        <v>79</v>
      </c>
      <c r="AR59" s="113"/>
      <c r="AS59" s="119">
        <v>0</v>
      </c>
      <c r="AT59" s="120">
        <f>ROUND(SUM(AV59:AW59),2)</f>
        <v>70728</v>
      </c>
      <c r="AU59" s="121">
        <f>'VRN, OST - Vedlejší rozpo...'!P87</f>
        <v>0</v>
      </c>
      <c r="AV59" s="120">
        <f>'VRN, OST - Vedlejší rozpo...'!J33</f>
        <v>70728</v>
      </c>
      <c r="AW59" s="120">
        <f>'VRN, OST - Vedlejší rozpo...'!J34</f>
        <v>0</v>
      </c>
      <c r="AX59" s="120">
        <f>'VRN, OST - Vedlejší rozpo...'!J35</f>
        <v>0</v>
      </c>
      <c r="AY59" s="120">
        <f>'VRN, OST - Vedlejší rozpo...'!J36</f>
        <v>0</v>
      </c>
      <c r="AZ59" s="120">
        <f>'VRN, OST - Vedlejší rozpo...'!F33</f>
        <v>336800</v>
      </c>
      <c r="BA59" s="120">
        <f>'VRN, OST - Vedlejší rozpo...'!F34</f>
        <v>0</v>
      </c>
      <c r="BB59" s="120">
        <f>'VRN, OST - Vedlejší rozpo...'!F35</f>
        <v>0</v>
      </c>
      <c r="BC59" s="120">
        <f>'VRN, OST - Vedlejší rozpo...'!F36</f>
        <v>0</v>
      </c>
      <c r="BD59" s="122">
        <f>'VRN, OST - Vedlejší rozpo...'!F37</f>
        <v>0</v>
      </c>
      <c r="BE59" s="7"/>
      <c r="BT59" s="118" t="s">
        <v>80</v>
      </c>
      <c r="BV59" s="118" t="s">
        <v>74</v>
      </c>
      <c r="BW59" s="118" t="s">
        <v>94</v>
      </c>
      <c r="BX59" s="118" t="s">
        <v>5</v>
      </c>
      <c r="CL59" s="118" t="s">
        <v>17</v>
      </c>
      <c r="CM59" s="118" t="s">
        <v>82</v>
      </c>
    </row>
    <row r="60" s="2" customFormat="1" ht="30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40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  <row r="61" s="2" customFormat="1" ht="6.96" customHeight="1">
      <c r="A61" s="34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40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</row>
  </sheetData>
  <sheetProtection sheet="1" formatColumns="0" formatRows="0" objects="1" scenarios="1" spinCount="100000" saltValue="/3H+lRFu0foR44rCv/o7/dY9Cxb84tqNq+PYG/mz3a/TjOW/BBHGSINh4ucmHR/+9eio2LgiOY5FOCO57IF+JQ==" hashValue="0pRD0tqk/bLgNVR1dNhNr1OyB670x7Ev1rXqgEX5OHyWGbjYYebzdBtMhjLxQZfNQqHwkzLnaRL3HsZ6rGMEOA==" algorithmName="SHA-512" password="CC35"/>
  <mergeCells count="56">
    <mergeCell ref="L45:AO45"/>
    <mergeCell ref="AM47:AN47"/>
    <mergeCell ref="AM49:AP49"/>
    <mergeCell ref="AS49:AT51"/>
    <mergeCell ref="AM50:AP50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AN58:AP58"/>
    <mergeCell ref="AG58:AM58"/>
    <mergeCell ref="J58:AF58"/>
    <mergeCell ref="D58:H58"/>
    <mergeCell ref="AN59:AP59"/>
    <mergeCell ref="AG59:AM59"/>
    <mergeCell ref="D59:H59"/>
    <mergeCell ref="J59:AF59"/>
    <mergeCell ref="AG54:AM54"/>
    <mergeCell ref="AN54:AP5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SO 01 - Čerpací stanice o...'!C2" display="/"/>
    <hyperlink ref="A56" location="'SO 02 - Úprava propustku'!C2" display="/"/>
    <hyperlink ref="A57" location="'PS 01 - Strojně technolog...'!C2" display="/"/>
    <hyperlink ref="A58" location="'PS 02 - Elektrotechnická ...'!C2" display="/"/>
    <hyperlink ref="A59" location="'VRN, OST - Vedlejší rozp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  <c r="AZ2" s="123" t="s">
        <v>95</v>
      </c>
      <c r="BA2" s="123" t="s">
        <v>96</v>
      </c>
      <c r="BB2" s="123" t="s">
        <v>17</v>
      </c>
      <c r="BC2" s="123" t="s">
        <v>97</v>
      </c>
      <c r="BD2" s="123" t="s">
        <v>82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2"/>
      <c r="AT3" s="19" t="s">
        <v>82</v>
      </c>
      <c r="AZ3" s="123" t="s">
        <v>98</v>
      </c>
      <c r="BA3" s="123" t="s">
        <v>99</v>
      </c>
      <c r="BB3" s="123" t="s">
        <v>17</v>
      </c>
      <c r="BC3" s="123" t="s">
        <v>100</v>
      </c>
      <c r="BD3" s="123" t="s">
        <v>82</v>
      </c>
    </row>
    <row r="4" s="1" customFormat="1" ht="24.96" customHeight="1">
      <c r="B4" s="22"/>
      <c r="D4" s="126" t="s">
        <v>101</v>
      </c>
      <c r="L4" s="22"/>
      <c r="M4" s="127" t="s">
        <v>10</v>
      </c>
      <c r="AT4" s="19" t="s">
        <v>4</v>
      </c>
      <c r="AZ4" s="123" t="s">
        <v>102</v>
      </c>
      <c r="BA4" s="123" t="s">
        <v>29</v>
      </c>
      <c r="BB4" s="123" t="s">
        <v>17</v>
      </c>
      <c r="BC4" s="123" t="s">
        <v>103</v>
      </c>
      <c r="BD4" s="123" t="s">
        <v>82</v>
      </c>
    </row>
    <row r="5" s="1" customFormat="1" ht="6.96" customHeight="1">
      <c r="B5" s="22"/>
      <c r="L5" s="22"/>
      <c r="AZ5" s="123" t="s">
        <v>104</v>
      </c>
      <c r="BA5" s="123" t="s">
        <v>105</v>
      </c>
      <c r="BB5" s="123" t="s">
        <v>17</v>
      </c>
      <c r="BC5" s="123" t="s">
        <v>106</v>
      </c>
      <c r="BD5" s="123" t="s">
        <v>82</v>
      </c>
    </row>
    <row r="6" s="1" customFormat="1" ht="12" customHeight="1">
      <c r="B6" s="22"/>
      <c r="D6" s="128" t="s">
        <v>14</v>
      </c>
      <c r="L6" s="22"/>
    </row>
    <row r="7" s="1" customFormat="1" ht="16.5" customHeight="1">
      <c r="B7" s="22"/>
      <c r="E7" s="129" t="str">
        <f>'Rekapitulace stavby'!K6</f>
        <v>ČSOV Středokluky</v>
      </c>
      <c r="F7" s="128"/>
      <c r="G7" s="128"/>
      <c r="H7" s="128"/>
      <c r="L7" s="22"/>
    </row>
    <row r="8" s="2" customFormat="1" ht="12" customHeight="1">
      <c r="A8" s="34"/>
      <c r="B8" s="40"/>
      <c r="C8" s="34"/>
      <c r="D8" s="128" t="s">
        <v>107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1" t="s">
        <v>108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16</v>
      </c>
      <c r="E11" s="34"/>
      <c r="F11" s="132" t="s">
        <v>17</v>
      </c>
      <c r="G11" s="34"/>
      <c r="H11" s="34"/>
      <c r="I11" s="128" t="s">
        <v>18</v>
      </c>
      <c r="J11" s="132" t="s">
        <v>17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19</v>
      </c>
      <c r="E12" s="34"/>
      <c r="F12" s="132" t="s">
        <v>20</v>
      </c>
      <c r="G12" s="34"/>
      <c r="H12" s="34"/>
      <c r="I12" s="128" t="s">
        <v>21</v>
      </c>
      <c r="J12" s="133" t="str">
        <f>'Rekapitulace stavby'!AN8</f>
        <v>22. 8. 2025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23</v>
      </c>
      <c r="E14" s="34"/>
      <c r="F14" s="34"/>
      <c r="G14" s="34"/>
      <c r="H14" s="34"/>
      <c r="I14" s="128" t="s">
        <v>24</v>
      </c>
      <c r="J14" s="132" t="s">
        <v>25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">
        <v>26</v>
      </c>
      <c r="F15" s="34"/>
      <c r="G15" s="34"/>
      <c r="H15" s="34"/>
      <c r="I15" s="128" t="s">
        <v>27</v>
      </c>
      <c r="J15" s="132" t="s">
        <v>17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28</v>
      </c>
      <c r="E17" s="34"/>
      <c r="F17" s="34"/>
      <c r="G17" s="34"/>
      <c r="H17" s="34"/>
      <c r="I17" s="128" t="s">
        <v>24</v>
      </c>
      <c r="J17" s="132" t="str">
        <f>'Rekapitulace stavby'!AN13</f>
        <v/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132" t="str">
        <f>'Rekapitulace stavby'!E14</f>
        <v xml:space="preserve"> </v>
      </c>
      <c r="F18" s="132"/>
      <c r="G18" s="132"/>
      <c r="H18" s="132"/>
      <c r="I18" s="128" t="s">
        <v>27</v>
      </c>
      <c r="J18" s="132" t="str">
        <f>'Rekapitulace stavby'!AN14</f>
        <v/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30</v>
      </c>
      <c r="E20" s="34"/>
      <c r="F20" s="34"/>
      <c r="G20" s="34"/>
      <c r="H20" s="34"/>
      <c r="I20" s="128" t="s">
        <v>24</v>
      </c>
      <c r="J20" s="132" t="s">
        <v>31</v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">
        <v>32</v>
      </c>
      <c r="F21" s="34"/>
      <c r="G21" s="34"/>
      <c r="H21" s="34"/>
      <c r="I21" s="128" t="s">
        <v>27</v>
      </c>
      <c r="J21" s="132" t="s">
        <v>33</v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35</v>
      </c>
      <c r="E23" s="34"/>
      <c r="F23" s="34"/>
      <c r="G23" s="34"/>
      <c r="H23" s="34"/>
      <c r="I23" s="128" t="s">
        <v>24</v>
      </c>
      <c r="J23" s="132" t="s">
        <v>31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">
        <v>32</v>
      </c>
      <c r="F24" s="34"/>
      <c r="G24" s="34"/>
      <c r="H24" s="34"/>
      <c r="I24" s="128" t="s">
        <v>27</v>
      </c>
      <c r="J24" s="132" t="s">
        <v>33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36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47.25" customHeight="1">
      <c r="A27" s="134"/>
      <c r="B27" s="135"/>
      <c r="C27" s="134"/>
      <c r="D27" s="134"/>
      <c r="E27" s="136" t="s">
        <v>37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38</v>
      </c>
      <c r="E30" s="34"/>
      <c r="F30" s="34"/>
      <c r="G30" s="34"/>
      <c r="H30" s="34"/>
      <c r="I30" s="34"/>
      <c r="J30" s="140">
        <f>ROUND(J93, 2)</f>
        <v>2370091.8100000001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40</v>
      </c>
      <c r="G32" s="34"/>
      <c r="H32" s="34"/>
      <c r="I32" s="141" t="s">
        <v>39</v>
      </c>
      <c r="J32" s="141" t="s">
        <v>41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42</v>
      </c>
      <c r="E33" s="128" t="s">
        <v>43</v>
      </c>
      <c r="F33" s="143">
        <f>ROUND((SUM(BE93:BE398)),  2)</f>
        <v>2370091.8100000001</v>
      </c>
      <c r="G33" s="34"/>
      <c r="H33" s="34"/>
      <c r="I33" s="144">
        <v>0.20999999999999999</v>
      </c>
      <c r="J33" s="143">
        <f>ROUND(((SUM(BE93:BE398))*I33),  2)</f>
        <v>497719.28000000003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44</v>
      </c>
      <c r="F34" s="143">
        <f>ROUND((SUM(BF93:BF398)),  2)</f>
        <v>0</v>
      </c>
      <c r="G34" s="34"/>
      <c r="H34" s="34"/>
      <c r="I34" s="144">
        <v>0.12</v>
      </c>
      <c r="J34" s="143">
        <f>ROUND(((SUM(BF93:BF398))*I34),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45</v>
      </c>
      <c r="F35" s="143">
        <f>ROUND((SUM(BG93:BG398)),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46</v>
      </c>
      <c r="F36" s="143">
        <f>ROUND((SUM(BH93:BH398)),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47</v>
      </c>
      <c r="F37" s="143">
        <f>ROUND((SUM(BI93:BI398)),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47"/>
      <c r="J39" s="150">
        <f>SUM(J30:J37)</f>
        <v>2867811.0899999999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5" t="s">
        <v>109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1" t="s">
        <v>14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ČSOV Středokluky</v>
      </c>
      <c r="F48" s="31"/>
      <c r="G48" s="31"/>
      <c r="H48" s="31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107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4" t="str">
        <f>E9</f>
        <v>SO 01 - Čerpací stanice odpadních vod - stavební část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1" t="s">
        <v>19</v>
      </c>
      <c r="D52" s="36"/>
      <c r="E52" s="36"/>
      <c r="F52" s="28" t="str">
        <f>F12</f>
        <v>Středokluky, U Koupaliště</v>
      </c>
      <c r="G52" s="36"/>
      <c r="H52" s="36"/>
      <c r="I52" s="31" t="s">
        <v>21</v>
      </c>
      <c r="J52" s="67" t="str">
        <f>IF(J12="","",J12)</f>
        <v>22. 8. 2025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31" t="s">
        <v>23</v>
      </c>
      <c r="D54" s="36"/>
      <c r="E54" s="36"/>
      <c r="F54" s="28" t="str">
        <f>E15</f>
        <v>Obec Středokluky</v>
      </c>
      <c r="G54" s="36"/>
      <c r="H54" s="36"/>
      <c r="I54" s="31" t="s">
        <v>30</v>
      </c>
      <c r="J54" s="32" t="str">
        <f>E21</f>
        <v>HADRABA, s.r.o.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1" t="s">
        <v>28</v>
      </c>
      <c r="D55" s="36"/>
      <c r="E55" s="36"/>
      <c r="F55" s="28" t="str">
        <f>IF(E18="","",E18)</f>
        <v xml:space="preserve"> </v>
      </c>
      <c r="G55" s="36"/>
      <c r="H55" s="36"/>
      <c r="I55" s="31" t="s">
        <v>35</v>
      </c>
      <c r="J55" s="32" t="str">
        <f>E24</f>
        <v>HADRABA, s.r.o.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110</v>
      </c>
      <c r="D57" s="158"/>
      <c r="E57" s="158"/>
      <c r="F57" s="158"/>
      <c r="G57" s="158"/>
      <c r="H57" s="158"/>
      <c r="I57" s="158"/>
      <c r="J57" s="159" t="s">
        <v>111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70</v>
      </c>
      <c r="D59" s="36"/>
      <c r="E59" s="36"/>
      <c r="F59" s="36"/>
      <c r="G59" s="36"/>
      <c r="H59" s="36"/>
      <c r="I59" s="36"/>
      <c r="J59" s="97">
        <f>J93</f>
        <v>2370091.8100000005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112</v>
      </c>
    </row>
    <row r="60" s="9" customFormat="1" ht="24.96" customHeight="1">
      <c r="A60" s="9"/>
      <c r="B60" s="161"/>
      <c r="C60" s="162"/>
      <c r="D60" s="163" t="s">
        <v>113</v>
      </c>
      <c r="E60" s="164"/>
      <c r="F60" s="164"/>
      <c r="G60" s="164"/>
      <c r="H60" s="164"/>
      <c r="I60" s="164"/>
      <c r="J60" s="165">
        <f>J94</f>
        <v>2269199.0700000003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7"/>
      <c r="C61" s="168"/>
      <c r="D61" s="169" t="s">
        <v>114</v>
      </c>
      <c r="E61" s="170"/>
      <c r="F61" s="170"/>
      <c r="G61" s="170"/>
      <c r="H61" s="170"/>
      <c r="I61" s="170"/>
      <c r="J61" s="171">
        <f>J95</f>
        <v>1860398.0800000001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67"/>
      <c r="C62" s="168"/>
      <c r="D62" s="169" t="s">
        <v>115</v>
      </c>
      <c r="E62" s="170"/>
      <c r="F62" s="170"/>
      <c r="G62" s="170"/>
      <c r="H62" s="170"/>
      <c r="I62" s="170"/>
      <c r="J62" s="171">
        <f>J192</f>
        <v>1541390.3999999999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7"/>
      <c r="C63" s="168"/>
      <c r="D63" s="169" t="s">
        <v>116</v>
      </c>
      <c r="E63" s="170"/>
      <c r="F63" s="170"/>
      <c r="G63" s="170"/>
      <c r="H63" s="170"/>
      <c r="I63" s="170"/>
      <c r="J63" s="171">
        <f>J215</f>
        <v>18246.540000000001</v>
      </c>
      <c r="K63" s="168"/>
      <c r="L63" s="17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7"/>
      <c r="C64" s="168"/>
      <c r="D64" s="169" t="s">
        <v>117</v>
      </c>
      <c r="E64" s="170"/>
      <c r="F64" s="170"/>
      <c r="G64" s="170"/>
      <c r="H64" s="170"/>
      <c r="I64" s="170"/>
      <c r="J64" s="171">
        <f>J228</f>
        <v>187460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7"/>
      <c r="C65" s="168"/>
      <c r="D65" s="169" t="s">
        <v>118</v>
      </c>
      <c r="E65" s="170"/>
      <c r="F65" s="170"/>
      <c r="G65" s="170"/>
      <c r="H65" s="170"/>
      <c r="I65" s="170"/>
      <c r="J65" s="171">
        <f>J233</f>
        <v>11977.040000000001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7"/>
      <c r="C66" s="168"/>
      <c r="D66" s="169" t="s">
        <v>119</v>
      </c>
      <c r="E66" s="170"/>
      <c r="F66" s="170"/>
      <c r="G66" s="170"/>
      <c r="H66" s="170"/>
      <c r="I66" s="170"/>
      <c r="J66" s="171">
        <f>J253</f>
        <v>44283.599999999999</v>
      </c>
      <c r="K66" s="168"/>
      <c r="L66" s="17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7"/>
      <c r="C67" s="168"/>
      <c r="D67" s="169" t="s">
        <v>120</v>
      </c>
      <c r="E67" s="170"/>
      <c r="F67" s="170"/>
      <c r="G67" s="170"/>
      <c r="H67" s="170"/>
      <c r="I67" s="170"/>
      <c r="J67" s="171">
        <f>J263</f>
        <v>130342.75</v>
      </c>
      <c r="K67" s="168"/>
      <c r="L67" s="17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67"/>
      <c r="C68" s="168"/>
      <c r="D68" s="169" t="s">
        <v>121</v>
      </c>
      <c r="E68" s="170"/>
      <c r="F68" s="170"/>
      <c r="G68" s="170"/>
      <c r="H68" s="170"/>
      <c r="I68" s="170"/>
      <c r="J68" s="171">
        <f>J306</f>
        <v>48934</v>
      </c>
      <c r="K68" s="168"/>
      <c r="L68" s="17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7"/>
      <c r="C69" s="168"/>
      <c r="D69" s="169" t="s">
        <v>122</v>
      </c>
      <c r="E69" s="170"/>
      <c r="F69" s="170"/>
      <c r="G69" s="170"/>
      <c r="H69" s="170"/>
      <c r="I69" s="170"/>
      <c r="J69" s="171">
        <f>J332</f>
        <v>16491.059999999998</v>
      </c>
      <c r="K69" s="168"/>
      <c r="L69" s="17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1"/>
      <c r="C70" s="162"/>
      <c r="D70" s="163" t="s">
        <v>123</v>
      </c>
      <c r="E70" s="164"/>
      <c r="F70" s="164"/>
      <c r="G70" s="164"/>
      <c r="H70" s="164"/>
      <c r="I70" s="164"/>
      <c r="J70" s="165">
        <f>J346</f>
        <v>90892.740000000005</v>
      </c>
      <c r="K70" s="162"/>
      <c r="L70" s="166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67"/>
      <c r="C71" s="168"/>
      <c r="D71" s="169" t="s">
        <v>124</v>
      </c>
      <c r="E71" s="170"/>
      <c r="F71" s="170"/>
      <c r="G71" s="170"/>
      <c r="H71" s="170"/>
      <c r="I71" s="170"/>
      <c r="J71" s="171">
        <f>J347</f>
        <v>90892.740000000005</v>
      </c>
      <c r="K71" s="168"/>
      <c r="L71" s="17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1"/>
      <c r="C72" s="162"/>
      <c r="D72" s="163" t="s">
        <v>125</v>
      </c>
      <c r="E72" s="164"/>
      <c r="F72" s="164"/>
      <c r="G72" s="164"/>
      <c r="H72" s="164"/>
      <c r="I72" s="164"/>
      <c r="J72" s="165">
        <f>J395</f>
        <v>10000</v>
      </c>
      <c r="K72" s="162"/>
      <c r="L72" s="166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67"/>
      <c r="C73" s="168"/>
      <c r="D73" s="169" t="s">
        <v>126</v>
      </c>
      <c r="E73" s="170"/>
      <c r="F73" s="170"/>
      <c r="G73" s="170"/>
      <c r="H73" s="170"/>
      <c r="I73" s="170"/>
      <c r="J73" s="171">
        <f>J396</f>
        <v>10000</v>
      </c>
      <c r="K73" s="168"/>
      <c r="L73" s="172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6.96" customHeight="1">
      <c r="A75" s="34"/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9" s="2" customFormat="1" ht="6.96" customHeight="1">
      <c r="A79" s="34"/>
      <c r="B79" s="56"/>
      <c r="C79" s="57"/>
      <c r="D79" s="57"/>
      <c r="E79" s="57"/>
      <c r="F79" s="57"/>
      <c r="G79" s="57"/>
      <c r="H79" s="57"/>
      <c r="I79" s="57"/>
      <c r="J79" s="57"/>
      <c r="K79" s="57"/>
      <c r="L79" s="13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24.96" customHeight="1">
      <c r="A80" s="34"/>
      <c r="B80" s="35"/>
      <c r="C80" s="25" t="s">
        <v>127</v>
      </c>
      <c r="D80" s="36"/>
      <c r="E80" s="36"/>
      <c r="F80" s="36"/>
      <c r="G80" s="36"/>
      <c r="H80" s="36"/>
      <c r="I80" s="36"/>
      <c r="J80" s="36"/>
      <c r="K80" s="36"/>
      <c r="L80" s="13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6.96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3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2" customHeight="1">
      <c r="A82" s="34"/>
      <c r="B82" s="35"/>
      <c r="C82" s="31" t="s">
        <v>14</v>
      </c>
      <c r="D82" s="36"/>
      <c r="E82" s="36"/>
      <c r="F82" s="36"/>
      <c r="G82" s="36"/>
      <c r="H82" s="36"/>
      <c r="I82" s="36"/>
      <c r="J82" s="36"/>
      <c r="K82" s="36"/>
      <c r="L82" s="13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6.5" customHeight="1">
      <c r="A83" s="34"/>
      <c r="B83" s="35"/>
      <c r="C83" s="36"/>
      <c r="D83" s="36"/>
      <c r="E83" s="156" t="str">
        <f>E7</f>
        <v>ČSOV Středokluky</v>
      </c>
      <c r="F83" s="31"/>
      <c r="G83" s="31"/>
      <c r="H83" s="31"/>
      <c r="I83" s="36"/>
      <c r="J83" s="36"/>
      <c r="K83" s="36"/>
      <c r="L83" s="13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31" t="s">
        <v>107</v>
      </c>
      <c r="D84" s="36"/>
      <c r="E84" s="36"/>
      <c r="F84" s="36"/>
      <c r="G84" s="36"/>
      <c r="H84" s="36"/>
      <c r="I84" s="36"/>
      <c r="J84" s="36"/>
      <c r="K84" s="36"/>
      <c r="L84" s="130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64" t="str">
        <f>E9</f>
        <v>SO 01 - Čerpací stanice odpadních vod - stavební část</v>
      </c>
      <c r="F85" s="36"/>
      <c r="G85" s="36"/>
      <c r="H85" s="36"/>
      <c r="I85" s="36"/>
      <c r="J85" s="36"/>
      <c r="K85" s="36"/>
      <c r="L85" s="130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30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2" customHeight="1">
      <c r="A87" s="34"/>
      <c r="B87" s="35"/>
      <c r="C87" s="31" t="s">
        <v>19</v>
      </c>
      <c r="D87" s="36"/>
      <c r="E87" s="36"/>
      <c r="F87" s="28" t="str">
        <f>F12</f>
        <v>Středokluky, U Koupaliště</v>
      </c>
      <c r="G87" s="36"/>
      <c r="H87" s="36"/>
      <c r="I87" s="31" t="s">
        <v>21</v>
      </c>
      <c r="J87" s="67" t="str">
        <f>IF(J12="","",J12)</f>
        <v>22. 8. 2025</v>
      </c>
      <c r="K87" s="36"/>
      <c r="L87" s="130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30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5.15" customHeight="1">
      <c r="A89" s="34"/>
      <c r="B89" s="35"/>
      <c r="C89" s="31" t="s">
        <v>23</v>
      </c>
      <c r="D89" s="36"/>
      <c r="E89" s="36"/>
      <c r="F89" s="28" t="str">
        <f>E15</f>
        <v>Obec Středokluky</v>
      </c>
      <c r="G89" s="36"/>
      <c r="H89" s="36"/>
      <c r="I89" s="31" t="s">
        <v>30</v>
      </c>
      <c r="J89" s="32" t="str">
        <f>E21</f>
        <v>HADRABA, s.r.o.</v>
      </c>
      <c r="K89" s="36"/>
      <c r="L89" s="130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5.15" customHeight="1">
      <c r="A90" s="34"/>
      <c r="B90" s="35"/>
      <c r="C90" s="31" t="s">
        <v>28</v>
      </c>
      <c r="D90" s="36"/>
      <c r="E90" s="36"/>
      <c r="F90" s="28" t="str">
        <f>IF(E18="","",E18)</f>
        <v xml:space="preserve"> </v>
      </c>
      <c r="G90" s="36"/>
      <c r="H90" s="36"/>
      <c r="I90" s="31" t="s">
        <v>35</v>
      </c>
      <c r="J90" s="32" t="str">
        <f>E24</f>
        <v>HADRABA, s.r.o.</v>
      </c>
      <c r="K90" s="36"/>
      <c r="L90" s="130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0.32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130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11" customFormat="1" ht="29.28" customHeight="1">
      <c r="A92" s="173"/>
      <c r="B92" s="174"/>
      <c r="C92" s="175" t="s">
        <v>128</v>
      </c>
      <c r="D92" s="176" t="s">
        <v>57</v>
      </c>
      <c r="E92" s="176" t="s">
        <v>53</v>
      </c>
      <c r="F92" s="176" t="s">
        <v>54</v>
      </c>
      <c r="G92" s="176" t="s">
        <v>129</v>
      </c>
      <c r="H92" s="176" t="s">
        <v>130</v>
      </c>
      <c r="I92" s="176" t="s">
        <v>131</v>
      </c>
      <c r="J92" s="176" t="s">
        <v>111</v>
      </c>
      <c r="K92" s="177" t="s">
        <v>132</v>
      </c>
      <c r="L92" s="178"/>
      <c r="M92" s="87" t="s">
        <v>17</v>
      </c>
      <c r="N92" s="88" t="s">
        <v>42</v>
      </c>
      <c r="O92" s="88" t="s">
        <v>133</v>
      </c>
      <c r="P92" s="88" t="s">
        <v>134</v>
      </c>
      <c r="Q92" s="88" t="s">
        <v>135</v>
      </c>
      <c r="R92" s="88" t="s">
        <v>136</v>
      </c>
      <c r="S92" s="88" t="s">
        <v>137</v>
      </c>
      <c r="T92" s="89" t="s">
        <v>138</v>
      </c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</row>
    <row r="93" s="2" customFormat="1" ht="22.8" customHeight="1">
      <c r="A93" s="34"/>
      <c r="B93" s="35"/>
      <c r="C93" s="94" t="s">
        <v>139</v>
      </c>
      <c r="D93" s="36"/>
      <c r="E93" s="36"/>
      <c r="F93" s="36"/>
      <c r="G93" s="36"/>
      <c r="H93" s="36"/>
      <c r="I93" s="36"/>
      <c r="J93" s="179">
        <f>BK93</f>
        <v>2370091.8100000005</v>
      </c>
      <c r="K93" s="36"/>
      <c r="L93" s="40"/>
      <c r="M93" s="90"/>
      <c r="N93" s="180"/>
      <c r="O93" s="91"/>
      <c r="P93" s="181">
        <f>P94+P346+P395</f>
        <v>1037.6835039999999</v>
      </c>
      <c r="Q93" s="91"/>
      <c r="R93" s="181">
        <f>R94+R346+R395</f>
        <v>57.803387180000009</v>
      </c>
      <c r="S93" s="91"/>
      <c r="T93" s="182">
        <f>T94+T346+T395</f>
        <v>1.1599999999999999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9" t="s">
        <v>71</v>
      </c>
      <c r="AU93" s="19" t="s">
        <v>112</v>
      </c>
      <c r="BK93" s="183">
        <f>BK94+BK346+BK395</f>
        <v>2370091.8100000005</v>
      </c>
    </row>
    <row r="94" s="12" customFormat="1" ht="25.92" customHeight="1">
      <c r="A94" s="12"/>
      <c r="B94" s="184"/>
      <c r="C94" s="185"/>
      <c r="D94" s="186" t="s">
        <v>71</v>
      </c>
      <c r="E94" s="187" t="s">
        <v>140</v>
      </c>
      <c r="F94" s="187" t="s">
        <v>141</v>
      </c>
      <c r="G94" s="185"/>
      <c r="H94" s="185"/>
      <c r="I94" s="185"/>
      <c r="J94" s="188">
        <f>BK94</f>
        <v>2269199.0700000003</v>
      </c>
      <c r="K94" s="185"/>
      <c r="L94" s="189"/>
      <c r="M94" s="190"/>
      <c r="N94" s="191"/>
      <c r="O94" s="191"/>
      <c r="P94" s="192">
        <f>P95+P215+P228+P233+P253+P263+P332</f>
        <v>1007.2635039999998</v>
      </c>
      <c r="Q94" s="191"/>
      <c r="R94" s="192">
        <f>R95+R215+R228+R233+R253+R263+R332</f>
        <v>57.608424880000008</v>
      </c>
      <c r="S94" s="191"/>
      <c r="T94" s="193">
        <f>T95+T215+T228+T233+T253+T263+T332</f>
        <v>1.1599999999999999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4" t="s">
        <v>80</v>
      </c>
      <c r="AT94" s="195" t="s">
        <v>71</v>
      </c>
      <c r="AU94" s="195" t="s">
        <v>72</v>
      </c>
      <c r="AY94" s="194" t="s">
        <v>142</v>
      </c>
      <c r="BK94" s="196">
        <f>BK95+BK215+BK228+BK233+BK253+BK263+BK332</f>
        <v>2269199.0700000003</v>
      </c>
    </row>
    <row r="95" s="12" customFormat="1" ht="22.8" customHeight="1">
      <c r="A95" s="12"/>
      <c r="B95" s="184"/>
      <c r="C95" s="185"/>
      <c r="D95" s="186" t="s">
        <v>71</v>
      </c>
      <c r="E95" s="197" t="s">
        <v>80</v>
      </c>
      <c r="F95" s="197" t="s">
        <v>143</v>
      </c>
      <c r="G95" s="185"/>
      <c r="H95" s="185"/>
      <c r="I95" s="185"/>
      <c r="J95" s="198">
        <f>BK95</f>
        <v>1860398.0800000001</v>
      </c>
      <c r="K95" s="185"/>
      <c r="L95" s="189"/>
      <c r="M95" s="190"/>
      <c r="N95" s="191"/>
      <c r="O95" s="191"/>
      <c r="P95" s="192">
        <f>P96+SUM(P97:P192)</f>
        <v>898.88323999999989</v>
      </c>
      <c r="Q95" s="191"/>
      <c r="R95" s="192">
        <f>R96+SUM(R97:R192)</f>
        <v>26.249639999999999</v>
      </c>
      <c r="S95" s="191"/>
      <c r="T95" s="193">
        <f>T96+SUM(T97:T192)</f>
        <v>1.1599999999999999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4" t="s">
        <v>80</v>
      </c>
      <c r="AT95" s="195" t="s">
        <v>71</v>
      </c>
      <c r="AU95" s="195" t="s">
        <v>80</v>
      </c>
      <c r="AY95" s="194" t="s">
        <v>142</v>
      </c>
      <c r="BK95" s="196">
        <f>BK96+SUM(BK97:BK192)</f>
        <v>1860398.0800000001</v>
      </c>
    </row>
    <row r="96" s="2" customFormat="1" ht="16.5" customHeight="1">
      <c r="A96" s="34"/>
      <c r="B96" s="35"/>
      <c r="C96" s="199" t="s">
        <v>144</v>
      </c>
      <c r="D96" s="199" t="s">
        <v>145</v>
      </c>
      <c r="E96" s="200" t="s">
        <v>146</v>
      </c>
      <c r="F96" s="201" t="s">
        <v>147</v>
      </c>
      <c r="G96" s="202" t="s">
        <v>148</v>
      </c>
      <c r="H96" s="203">
        <v>4</v>
      </c>
      <c r="I96" s="204">
        <v>156</v>
      </c>
      <c r="J96" s="204">
        <f>ROUND(I96*H96,2)</f>
        <v>624</v>
      </c>
      <c r="K96" s="201" t="s">
        <v>149</v>
      </c>
      <c r="L96" s="40"/>
      <c r="M96" s="205" t="s">
        <v>17</v>
      </c>
      <c r="N96" s="206" t="s">
        <v>43</v>
      </c>
      <c r="O96" s="207">
        <v>0.27200000000000002</v>
      </c>
      <c r="P96" s="207">
        <f>O96*H96</f>
        <v>1.0880000000000001</v>
      </c>
      <c r="Q96" s="207">
        <v>0</v>
      </c>
      <c r="R96" s="207">
        <f>Q96*H96</f>
        <v>0</v>
      </c>
      <c r="S96" s="207">
        <v>0.28999999999999998</v>
      </c>
      <c r="T96" s="208">
        <f>S96*H96</f>
        <v>1.1599999999999999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09" t="s">
        <v>150</v>
      </c>
      <c r="AT96" s="209" t="s">
        <v>145</v>
      </c>
      <c r="AU96" s="209" t="s">
        <v>82</v>
      </c>
      <c r="AY96" s="19" t="s">
        <v>142</v>
      </c>
      <c r="BE96" s="210">
        <f>IF(N96="základní",J96,0)</f>
        <v>624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9" t="s">
        <v>80</v>
      </c>
      <c r="BK96" s="210">
        <f>ROUND(I96*H96,2)</f>
        <v>624</v>
      </c>
      <c r="BL96" s="19" t="s">
        <v>150</v>
      </c>
      <c r="BM96" s="209" t="s">
        <v>151</v>
      </c>
    </row>
    <row r="97" s="2" customFormat="1">
      <c r="A97" s="34"/>
      <c r="B97" s="35"/>
      <c r="C97" s="36"/>
      <c r="D97" s="211" t="s">
        <v>152</v>
      </c>
      <c r="E97" s="36"/>
      <c r="F97" s="212" t="s">
        <v>153</v>
      </c>
      <c r="G97" s="36"/>
      <c r="H97" s="36"/>
      <c r="I97" s="36"/>
      <c r="J97" s="36"/>
      <c r="K97" s="36"/>
      <c r="L97" s="40"/>
      <c r="M97" s="213"/>
      <c r="N97" s="214"/>
      <c r="O97" s="79"/>
      <c r="P97" s="79"/>
      <c r="Q97" s="79"/>
      <c r="R97" s="79"/>
      <c r="S97" s="79"/>
      <c r="T97" s="80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152</v>
      </c>
      <c r="AU97" s="19" t="s">
        <v>82</v>
      </c>
    </row>
    <row r="98" s="2" customFormat="1">
      <c r="A98" s="34"/>
      <c r="B98" s="35"/>
      <c r="C98" s="36"/>
      <c r="D98" s="215" t="s">
        <v>154</v>
      </c>
      <c r="E98" s="36"/>
      <c r="F98" s="216" t="s">
        <v>155</v>
      </c>
      <c r="G98" s="36"/>
      <c r="H98" s="36"/>
      <c r="I98" s="36"/>
      <c r="J98" s="36"/>
      <c r="K98" s="36"/>
      <c r="L98" s="40"/>
      <c r="M98" s="213"/>
      <c r="N98" s="214"/>
      <c r="O98" s="79"/>
      <c r="P98" s="79"/>
      <c r="Q98" s="79"/>
      <c r="R98" s="79"/>
      <c r="S98" s="79"/>
      <c r="T98" s="80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9" t="s">
        <v>154</v>
      </c>
      <c r="AU98" s="19" t="s">
        <v>82</v>
      </c>
    </row>
    <row r="99" s="13" customFormat="1">
      <c r="A99" s="13"/>
      <c r="B99" s="217"/>
      <c r="C99" s="218"/>
      <c r="D99" s="211" t="s">
        <v>156</v>
      </c>
      <c r="E99" s="219" t="s">
        <v>17</v>
      </c>
      <c r="F99" s="220" t="s">
        <v>157</v>
      </c>
      <c r="G99" s="218"/>
      <c r="H99" s="221">
        <v>4</v>
      </c>
      <c r="I99" s="218"/>
      <c r="J99" s="218"/>
      <c r="K99" s="218"/>
      <c r="L99" s="222"/>
      <c r="M99" s="223"/>
      <c r="N99" s="224"/>
      <c r="O99" s="224"/>
      <c r="P99" s="224"/>
      <c r="Q99" s="224"/>
      <c r="R99" s="224"/>
      <c r="S99" s="224"/>
      <c r="T99" s="22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6" t="s">
        <v>156</v>
      </c>
      <c r="AU99" s="226" t="s">
        <v>82</v>
      </c>
      <c r="AV99" s="13" t="s">
        <v>82</v>
      </c>
      <c r="AW99" s="13" t="s">
        <v>34</v>
      </c>
      <c r="AX99" s="13" t="s">
        <v>80</v>
      </c>
      <c r="AY99" s="226" t="s">
        <v>142</v>
      </c>
    </row>
    <row r="100" s="2" customFormat="1" ht="16.5" customHeight="1">
      <c r="A100" s="34"/>
      <c r="B100" s="35"/>
      <c r="C100" s="199" t="s">
        <v>80</v>
      </c>
      <c r="D100" s="199" t="s">
        <v>145</v>
      </c>
      <c r="E100" s="200" t="s">
        <v>158</v>
      </c>
      <c r="F100" s="201" t="s">
        <v>159</v>
      </c>
      <c r="G100" s="202" t="s">
        <v>160</v>
      </c>
      <c r="H100" s="203">
        <v>200</v>
      </c>
      <c r="I100" s="204">
        <v>81.799999999999997</v>
      </c>
      <c r="J100" s="204">
        <f>ROUND(I100*H100,2)</f>
        <v>16360</v>
      </c>
      <c r="K100" s="201" t="s">
        <v>161</v>
      </c>
      <c r="L100" s="40"/>
      <c r="M100" s="205" t="s">
        <v>17</v>
      </c>
      <c r="N100" s="206" t="s">
        <v>43</v>
      </c>
      <c r="O100" s="207">
        <v>0.184</v>
      </c>
      <c r="P100" s="207">
        <f>O100*H100</f>
        <v>36.799999999999997</v>
      </c>
      <c r="Q100" s="207">
        <v>3.0000000000000001E-05</v>
      </c>
      <c r="R100" s="207">
        <f>Q100*H100</f>
        <v>0.0060000000000000001</v>
      </c>
      <c r="S100" s="207">
        <v>0</v>
      </c>
      <c r="T100" s="20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209" t="s">
        <v>150</v>
      </c>
      <c r="AT100" s="209" t="s">
        <v>145</v>
      </c>
      <c r="AU100" s="209" t="s">
        <v>82</v>
      </c>
      <c r="AY100" s="19" t="s">
        <v>142</v>
      </c>
      <c r="BE100" s="210">
        <f>IF(N100="základní",J100,0)</f>
        <v>16360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9" t="s">
        <v>80</v>
      </c>
      <c r="BK100" s="210">
        <f>ROUND(I100*H100,2)</f>
        <v>16360</v>
      </c>
      <c r="BL100" s="19" t="s">
        <v>150</v>
      </c>
      <c r="BM100" s="209" t="s">
        <v>162</v>
      </c>
    </row>
    <row r="101" s="2" customFormat="1">
      <c r="A101" s="34"/>
      <c r="B101" s="35"/>
      <c r="C101" s="36"/>
      <c r="D101" s="211" t="s">
        <v>152</v>
      </c>
      <c r="E101" s="36"/>
      <c r="F101" s="212" t="s">
        <v>163</v>
      </c>
      <c r="G101" s="36"/>
      <c r="H101" s="36"/>
      <c r="I101" s="36"/>
      <c r="J101" s="36"/>
      <c r="K101" s="36"/>
      <c r="L101" s="40"/>
      <c r="M101" s="213"/>
      <c r="N101" s="214"/>
      <c r="O101" s="79"/>
      <c r="P101" s="79"/>
      <c r="Q101" s="79"/>
      <c r="R101" s="79"/>
      <c r="S101" s="79"/>
      <c r="T101" s="80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9" t="s">
        <v>152</v>
      </c>
      <c r="AU101" s="19" t="s">
        <v>82</v>
      </c>
    </row>
    <row r="102" s="2" customFormat="1">
      <c r="A102" s="34"/>
      <c r="B102" s="35"/>
      <c r="C102" s="36"/>
      <c r="D102" s="215" t="s">
        <v>154</v>
      </c>
      <c r="E102" s="36"/>
      <c r="F102" s="216" t="s">
        <v>164</v>
      </c>
      <c r="G102" s="36"/>
      <c r="H102" s="36"/>
      <c r="I102" s="36"/>
      <c r="J102" s="36"/>
      <c r="K102" s="36"/>
      <c r="L102" s="40"/>
      <c r="M102" s="213"/>
      <c r="N102" s="214"/>
      <c r="O102" s="79"/>
      <c r="P102" s="79"/>
      <c r="Q102" s="79"/>
      <c r="R102" s="79"/>
      <c r="S102" s="79"/>
      <c r="T102" s="80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9" t="s">
        <v>154</v>
      </c>
      <c r="AU102" s="19" t="s">
        <v>82</v>
      </c>
    </row>
    <row r="103" s="13" customFormat="1">
      <c r="A103" s="13"/>
      <c r="B103" s="217"/>
      <c r="C103" s="218"/>
      <c r="D103" s="211" t="s">
        <v>156</v>
      </c>
      <c r="E103" s="219" t="s">
        <v>17</v>
      </c>
      <c r="F103" s="220" t="s">
        <v>165</v>
      </c>
      <c r="G103" s="218"/>
      <c r="H103" s="221">
        <v>200</v>
      </c>
      <c r="I103" s="218"/>
      <c r="J103" s="218"/>
      <c r="K103" s="218"/>
      <c r="L103" s="222"/>
      <c r="M103" s="223"/>
      <c r="N103" s="224"/>
      <c r="O103" s="224"/>
      <c r="P103" s="224"/>
      <c r="Q103" s="224"/>
      <c r="R103" s="224"/>
      <c r="S103" s="224"/>
      <c r="T103" s="22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6" t="s">
        <v>156</v>
      </c>
      <c r="AU103" s="226" t="s">
        <v>82</v>
      </c>
      <c r="AV103" s="13" t="s">
        <v>82</v>
      </c>
      <c r="AW103" s="13" t="s">
        <v>34</v>
      </c>
      <c r="AX103" s="13" t="s">
        <v>80</v>
      </c>
      <c r="AY103" s="226" t="s">
        <v>142</v>
      </c>
    </row>
    <row r="104" s="2" customFormat="1" ht="21.75" customHeight="1">
      <c r="A104" s="34"/>
      <c r="B104" s="35"/>
      <c r="C104" s="199" t="s">
        <v>82</v>
      </c>
      <c r="D104" s="199" t="s">
        <v>145</v>
      </c>
      <c r="E104" s="200" t="s">
        <v>166</v>
      </c>
      <c r="F104" s="201" t="s">
        <v>167</v>
      </c>
      <c r="G104" s="202" t="s">
        <v>168</v>
      </c>
      <c r="H104" s="203">
        <v>33.170999999999999</v>
      </c>
      <c r="I104" s="204">
        <v>450</v>
      </c>
      <c r="J104" s="204">
        <f>ROUND(I104*H104,2)</f>
        <v>14926.950000000001</v>
      </c>
      <c r="K104" s="201" t="s">
        <v>161</v>
      </c>
      <c r="L104" s="40"/>
      <c r="M104" s="205" t="s">
        <v>17</v>
      </c>
      <c r="N104" s="206" t="s">
        <v>43</v>
      </c>
      <c r="O104" s="207">
        <v>0.67200000000000004</v>
      </c>
      <c r="P104" s="207">
        <f>O104*H104</f>
        <v>22.290912000000002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09" t="s">
        <v>150</v>
      </c>
      <c r="AT104" s="209" t="s">
        <v>145</v>
      </c>
      <c r="AU104" s="209" t="s">
        <v>82</v>
      </c>
      <c r="AY104" s="19" t="s">
        <v>142</v>
      </c>
      <c r="BE104" s="210">
        <f>IF(N104="základní",J104,0)</f>
        <v>14926.950000000001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9" t="s">
        <v>80</v>
      </c>
      <c r="BK104" s="210">
        <f>ROUND(I104*H104,2)</f>
        <v>14926.950000000001</v>
      </c>
      <c r="BL104" s="19" t="s">
        <v>150</v>
      </c>
      <c r="BM104" s="209" t="s">
        <v>169</v>
      </c>
    </row>
    <row r="105" s="2" customFormat="1">
      <c r="A105" s="34"/>
      <c r="B105" s="35"/>
      <c r="C105" s="36"/>
      <c r="D105" s="211" t="s">
        <v>152</v>
      </c>
      <c r="E105" s="36"/>
      <c r="F105" s="212" t="s">
        <v>170</v>
      </c>
      <c r="G105" s="36"/>
      <c r="H105" s="36"/>
      <c r="I105" s="36"/>
      <c r="J105" s="36"/>
      <c r="K105" s="36"/>
      <c r="L105" s="40"/>
      <c r="M105" s="213"/>
      <c r="N105" s="214"/>
      <c r="O105" s="79"/>
      <c r="P105" s="79"/>
      <c r="Q105" s="79"/>
      <c r="R105" s="79"/>
      <c r="S105" s="79"/>
      <c r="T105" s="80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9" t="s">
        <v>152</v>
      </c>
      <c r="AU105" s="19" t="s">
        <v>82</v>
      </c>
    </row>
    <row r="106" s="2" customFormat="1">
      <c r="A106" s="34"/>
      <c r="B106" s="35"/>
      <c r="C106" s="36"/>
      <c r="D106" s="215" t="s">
        <v>154</v>
      </c>
      <c r="E106" s="36"/>
      <c r="F106" s="216" t="s">
        <v>171</v>
      </c>
      <c r="G106" s="36"/>
      <c r="H106" s="36"/>
      <c r="I106" s="36"/>
      <c r="J106" s="36"/>
      <c r="K106" s="36"/>
      <c r="L106" s="40"/>
      <c r="M106" s="213"/>
      <c r="N106" s="214"/>
      <c r="O106" s="79"/>
      <c r="P106" s="79"/>
      <c r="Q106" s="79"/>
      <c r="R106" s="79"/>
      <c r="S106" s="79"/>
      <c r="T106" s="80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9" t="s">
        <v>154</v>
      </c>
      <c r="AU106" s="19" t="s">
        <v>82</v>
      </c>
    </row>
    <row r="107" s="13" customFormat="1">
      <c r="A107" s="13"/>
      <c r="B107" s="217"/>
      <c r="C107" s="218"/>
      <c r="D107" s="211" t="s">
        <v>156</v>
      </c>
      <c r="E107" s="219" t="s">
        <v>17</v>
      </c>
      <c r="F107" s="220" t="s">
        <v>172</v>
      </c>
      <c r="G107" s="218"/>
      <c r="H107" s="221">
        <v>25.739999999999998</v>
      </c>
      <c r="I107" s="218"/>
      <c r="J107" s="218"/>
      <c r="K107" s="218"/>
      <c r="L107" s="222"/>
      <c r="M107" s="223"/>
      <c r="N107" s="224"/>
      <c r="O107" s="224"/>
      <c r="P107" s="224"/>
      <c r="Q107" s="224"/>
      <c r="R107" s="224"/>
      <c r="S107" s="224"/>
      <c r="T107" s="22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6" t="s">
        <v>156</v>
      </c>
      <c r="AU107" s="226" t="s">
        <v>82</v>
      </c>
      <c r="AV107" s="13" t="s">
        <v>82</v>
      </c>
      <c r="AW107" s="13" t="s">
        <v>34</v>
      </c>
      <c r="AX107" s="13" t="s">
        <v>72</v>
      </c>
      <c r="AY107" s="226" t="s">
        <v>142</v>
      </c>
    </row>
    <row r="108" s="13" customFormat="1">
      <c r="A108" s="13"/>
      <c r="B108" s="217"/>
      <c r="C108" s="218"/>
      <c r="D108" s="211" t="s">
        <v>156</v>
      </c>
      <c r="E108" s="219" t="s">
        <v>17</v>
      </c>
      <c r="F108" s="220" t="s">
        <v>173</v>
      </c>
      <c r="G108" s="218"/>
      <c r="H108" s="221">
        <v>5.5</v>
      </c>
      <c r="I108" s="218"/>
      <c r="J108" s="218"/>
      <c r="K108" s="218"/>
      <c r="L108" s="222"/>
      <c r="M108" s="223"/>
      <c r="N108" s="224"/>
      <c r="O108" s="224"/>
      <c r="P108" s="224"/>
      <c r="Q108" s="224"/>
      <c r="R108" s="224"/>
      <c r="S108" s="224"/>
      <c r="T108" s="22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6" t="s">
        <v>156</v>
      </c>
      <c r="AU108" s="226" t="s">
        <v>82</v>
      </c>
      <c r="AV108" s="13" t="s">
        <v>82</v>
      </c>
      <c r="AW108" s="13" t="s">
        <v>34</v>
      </c>
      <c r="AX108" s="13" t="s">
        <v>72</v>
      </c>
      <c r="AY108" s="226" t="s">
        <v>142</v>
      </c>
    </row>
    <row r="109" s="13" customFormat="1">
      <c r="A109" s="13"/>
      <c r="B109" s="217"/>
      <c r="C109" s="218"/>
      <c r="D109" s="211" t="s">
        <v>156</v>
      </c>
      <c r="E109" s="219" t="s">
        <v>17</v>
      </c>
      <c r="F109" s="220" t="s">
        <v>174</v>
      </c>
      <c r="G109" s="218"/>
      <c r="H109" s="221">
        <v>1.9310000000000001</v>
      </c>
      <c r="I109" s="218"/>
      <c r="J109" s="218"/>
      <c r="K109" s="218"/>
      <c r="L109" s="222"/>
      <c r="M109" s="223"/>
      <c r="N109" s="224"/>
      <c r="O109" s="224"/>
      <c r="P109" s="224"/>
      <c r="Q109" s="224"/>
      <c r="R109" s="224"/>
      <c r="S109" s="224"/>
      <c r="T109" s="22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6" t="s">
        <v>156</v>
      </c>
      <c r="AU109" s="226" t="s">
        <v>82</v>
      </c>
      <c r="AV109" s="13" t="s">
        <v>82</v>
      </c>
      <c r="AW109" s="13" t="s">
        <v>34</v>
      </c>
      <c r="AX109" s="13" t="s">
        <v>72</v>
      </c>
      <c r="AY109" s="226" t="s">
        <v>142</v>
      </c>
    </row>
    <row r="110" s="14" customFormat="1">
      <c r="A110" s="14"/>
      <c r="B110" s="227"/>
      <c r="C110" s="228"/>
      <c r="D110" s="211" t="s">
        <v>156</v>
      </c>
      <c r="E110" s="229" t="s">
        <v>104</v>
      </c>
      <c r="F110" s="230" t="s">
        <v>175</v>
      </c>
      <c r="G110" s="228"/>
      <c r="H110" s="231">
        <v>33.170999999999999</v>
      </c>
      <c r="I110" s="228"/>
      <c r="J110" s="228"/>
      <c r="K110" s="228"/>
      <c r="L110" s="232"/>
      <c r="M110" s="233"/>
      <c r="N110" s="234"/>
      <c r="O110" s="234"/>
      <c r="P110" s="234"/>
      <c r="Q110" s="234"/>
      <c r="R110" s="234"/>
      <c r="S110" s="234"/>
      <c r="T110" s="23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6" t="s">
        <v>156</v>
      </c>
      <c r="AU110" s="236" t="s">
        <v>82</v>
      </c>
      <c r="AV110" s="14" t="s">
        <v>150</v>
      </c>
      <c r="AW110" s="14" t="s">
        <v>34</v>
      </c>
      <c r="AX110" s="14" t="s">
        <v>80</v>
      </c>
      <c r="AY110" s="236" t="s">
        <v>142</v>
      </c>
    </row>
    <row r="111" s="2" customFormat="1" ht="16.5" customHeight="1">
      <c r="A111" s="34"/>
      <c r="B111" s="35"/>
      <c r="C111" s="199" t="s">
        <v>176</v>
      </c>
      <c r="D111" s="199" t="s">
        <v>145</v>
      </c>
      <c r="E111" s="200" t="s">
        <v>177</v>
      </c>
      <c r="F111" s="201" t="s">
        <v>178</v>
      </c>
      <c r="G111" s="202" t="s">
        <v>168</v>
      </c>
      <c r="H111" s="203">
        <v>114.413</v>
      </c>
      <c r="I111" s="204">
        <v>1440</v>
      </c>
      <c r="J111" s="204">
        <f>ROUND(I111*H111,2)</f>
        <v>164754.72</v>
      </c>
      <c r="K111" s="201" t="s">
        <v>161</v>
      </c>
      <c r="L111" s="40"/>
      <c r="M111" s="205" t="s">
        <v>17</v>
      </c>
      <c r="N111" s="206" t="s">
        <v>43</v>
      </c>
      <c r="O111" s="207">
        <v>1.5560000000000001</v>
      </c>
      <c r="P111" s="207">
        <f>O111*H111</f>
        <v>178.02662799999999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209" t="s">
        <v>150</v>
      </c>
      <c r="AT111" s="209" t="s">
        <v>145</v>
      </c>
      <c r="AU111" s="209" t="s">
        <v>82</v>
      </c>
      <c r="AY111" s="19" t="s">
        <v>142</v>
      </c>
      <c r="BE111" s="210">
        <f>IF(N111="základní",J111,0)</f>
        <v>164754.72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9" t="s">
        <v>80</v>
      </c>
      <c r="BK111" s="210">
        <f>ROUND(I111*H111,2)</f>
        <v>164754.72</v>
      </c>
      <c r="BL111" s="19" t="s">
        <v>150</v>
      </c>
      <c r="BM111" s="209" t="s">
        <v>179</v>
      </c>
    </row>
    <row r="112" s="2" customFormat="1">
      <c r="A112" s="34"/>
      <c r="B112" s="35"/>
      <c r="C112" s="36"/>
      <c r="D112" s="211" t="s">
        <v>152</v>
      </c>
      <c r="E112" s="36"/>
      <c r="F112" s="212" t="s">
        <v>180</v>
      </c>
      <c r="G112" s="36"/>
      <c r="H112" s="36"/>
      <c r="I112" s="36"/>
      <c r="J112" s="36"/>
      <c r="K112" s="36"/>
      <c r="L112" s="40"/>
      <c r="M112" s="213"/>
      <c r="N112" s="214"/>
      <c r="O112" s="79"/>
      <c r="P112" s="79"/>
      <c r="Q112" s="79"/>
      <c r="R112" s="79"/>
      <c r="S112" s="79"/>
      <c r="T112" s="80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9" t="s">
        <v>152</v>
      </c>
      <c r="AU112" s="19" t="s">
        <v>82</v>
      </c>
    </row>
    <row r="113" s="2" customFormat="1">
      <c r="A113" s="34"/>
      <c r="B113" s="35"/>
      <c r="C113" s="36"/>
      <c r="D113" s="215" t="s">
        <v>154</v>
      </c>
      <c r="E113" s="36"/>
      <c r="F113" s="216" t="s">
        <v>181</v>
      </c>
      <c r="G113" s="36"/>
      <c r="H113" s="36"/>
      <c r="I113" s="36"/>
      <c r="J113" s="36"/>
      <c r="K113" s="36"/>
      <c r="L113" s="40"/>
      <c r="M113" s="213"/>
      <c r="N113" s="214"/>
      <c r="O113" s="79"/>
      <c r="P113" s="79"/>
      <c r="Q113" s="79"/>
      <c r="R113" s="79"/>
      <c r="S113" s="79"/>
      <c r="T113" s="80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154</v>
      </c>
      <c r="AU113" s="19" t="s">
        <v>82</v>
      </c>
    </row>
    <row r="114" s="13" customFormat="1">
      <c r="A114" s="13"/>
      <c r="B114" s="217"/>
      <c r="C114" s="218"/>
      <c r="D114" s="211" t="s">
        <v>156</v>
      </c>
      <c r="E114" s="219" t="s">
        <v>95</v>
      </c>
      <c r="F114" s="220" t="s">
        <v>182</v>
      </c>
      <c r="G114" s="218"/>
      <c r="H114" s="221">
        <v>114.413</v>
      </c>
      <c r="I114" s="218"/>
      <c r="J114" s="218"/>
      <c r="K114" s="218"/>
      <c r="L114" s="222"/>
      <c r="M114" s="223"/>
      <c r="N114" s="224"/>
      <c r="O114" s="224"/>
      <c r="P114" s="224"/>
      <c r="Q114" s="224"/>
      <c r="R114" s="224"/>
      <c r="S114" s="224"/>
      <c r="T114" s="22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6" t="s">
        <v>156</v>
      </c>
      <c r="AU114" s="226" t="s">
        <v>82</v>
      </c>
      <c r="AV114" s="13" t="s">
        <v>82</v>
      </c>
      <c r="AW114" s="13" t="s">
        <v>34</v>
      </c>
      <c r="AX114" s="13" t="s">
        <v>80</v>
      </c>
      <c r="AY114" s="226" t="s">
        <v>142</v>
      </c>
    </row>
    <row r="115" s="2" customFormat="1" ht="21.75" customHeight="1">
      <c r="A115" s="34"/>
      <c r="B115" s="35"/>
      <c r="C115" s="199" t="s">
        <v>183</v>
      </c>
      <c r="D115" s="199" t="s">
        <v>145</v>
      </c>
      <c r="E115" s="200" t="s">
        <v>184</v>
      </c>
      <c r="F115" s="201" t="s">
        <v>185</v>
      </c>
      <c r="G115" s="202" t="s">
        <v>168</v>
      </c>
      <c r="H115" s="203">
        <v>212.488</v>
      </c>
      <c r="I115" s="204">
        <v>135</v>
      </c>
      <c r="J115" s="204">
        <f>ROUND(I115*H115,2)</f>
        <v>28685.880000000001</v>
      </c>
      <c r="K115" s="201" t="s">
        <v>161</v>
      </c>
      <c r="L115" s="40"/>
      <c r="M115" s="205" t="s">
        <v>17</v>
      </c>
      <c r="N115" s="206" t="s">
        <v>43</v>
      </c>
      <c r="O115" s="207">
        <v>0.058000000000000003</v>
      </c>
      <c r="P115" s="207">
        <f>O115*H115</f>
        <v>12.324304000000002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09" t="s">
        <v>150</v>
      </c>
      <c r="AT115" s="209" t="s">
        <v>145</v>
      </c>
      <c r="AU115" s="209" t="s">
        <v>82</v>
      </c>
      <c r="AY115" s="19" t="s">
        <v>142</v>
      </c>
      <c r="BE115" s="210">
        <f>IF(N115="základní",J115,0)</f>
        <v>28685.880000000001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9" t="s">
        <v>80</v>
      </c>
      <c r="BK115" s="210">
        <f>ROUND(I115*H115,2)</f>
        <v>28685.880000000001</v>
      </c>
      <c r="BL115" s="19" t="s">
        <v>150</v>
      </c>
      <c r="BM115" s="209" t="s">
        <v>186</v>
      </c>
    </row>
    <row r="116" s="2" customFormat="1">
      <c r="A116" s="34"/>
      <c r="B116" s="35"/>
      <c r="C116" s="36"/>
      <c r="D116" s="211" t="s">
        <v>152</v>
      </c>
      <c r="E116" s="36"/>
      <c r="F116" s="212" t="s">
        <v>187</v>
      </c>
      <c r="G116" s="36"/>
      <c r="H116" s="36"/>
      <c r="I116" s="36"/>
      <c r="J116" s="36"/>
      <c r="K116" s="36"/>
      <c r="L116" s="40"/>
      <c r="M116" s="213"/>
      <c r="N116" s="214"/>
      <c r="O116" s="79"/>
      <c r="P116" s="79"/>
      <c r="Q116" s="79"/>
      <c r="R116" s="79"/>
      <c r="S116" s="79"/>
      <c r="T116" s="80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152</v>
      </c>
      <c r="AU116" s="19" t="s">
        <v>82</v>
      </c>
    </row>
    <row r="117" s="2" customFormat="1">
      <c r="A117" s="34"/>
      <c r="B117" s="35"/>
      <c r="C117" s="36"/>
      <c r="D117" s="215" t="s">
        <v>154</v>
      </c>
      <c r="E117" s="36"/>
      <c r="F117" s="216" t="s">
        <v>188</v>
      </c>
      <c r="G117" s="36"/>
      <c r="H117" s="36"/>
      <c r="I117" s="36"/>
      <c r="J117" s="36"/>
      <c r="K117" s="36"/>
      <c r="L117" s="40"/>
      <c r="M117" s="213"/>
      <c r="N117" s="214"/>
      <c r="O117" s="79"/>
      <c r="P117" s="79"/>
      <c r="Q117" s="79"/>
      <c r="R117" s="79"/>
      <c r="S117" s="79"/>
      <c r="T117" s="80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9" t="s">
        <v>154</v>
      </c>
      <c r="AU117" s="19" t="s">
        <v>82</v>
      </c>
    </row>
    <row r="118" s="15" customFormat="1">
      <c r="A118" s="15"/>
      <c r="B118" s="237"/>
      <c r="C118" s="238"/>
      <c r="D118" s="211" t="s">
        <v>156</v>
      </c>
      <c r="E118" s="239" t="s">
        <v>17</v>
      </c>
      <c r="F118" s="240" t="s">
        <v>189</v>
      </c>
      <c r="G118" s="238"/>
      <c r="H118" s="239" t="s">
        <v>17</v>
      </c>
      <c r="I118" s="238"/>
      <c r="J118" s="238"/>
      <c r="K118" s="238"/>
      <c r="L118" s="241"/>
      <c r="M118" s="242"/>
      <c r="N118" s="243"/>
      <c r="O118" s="243"/>
      <c r="P118" s="243"/>
      <c r="Q118" s="243"/>
      <c r="R118" s="243"/>
      <c r="S118" s="243"/>
      <c r="T118" s="244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45" t="s">
        <v>156</v>
      </c>
      <c r="AU118" s="245" t="s">
        <v>82</v>
      </c>
      <c r="AV118" s="15" t="s">
        <v>80</v>
      </c>
      <c r="AW118" s="15" t="s">
        <v>34</v>
      </c>
      <c r="AX118" s="15" t="s">
        <v>72</v>
      </c>
      <c r="AY118" s="245" t="s">
        <v>142</v>
      </c>
    </row>
    <row r="119" s="13" customFormat="1">
      <c r="A119" s="13"/>
      <c r="B119" s="217"/>
      <c r="C119" s="218"/>
      <c r="D119" s="211" t="s">
        <v>156</v>
      </c>
      <c r="E119" s="219" t="s">
        <v>17</v>
      </c>
      <c r="F119" s="220" t="s">
        <v>190</v>
      </c>
      <c r="G119" s="218"/>
      <c r="H119" s="221">
        <v>212.488</v>
      </c>
      <c r="I119" s="218"/>
      <c r="J119" s="218"/>
      <c r="K119" s="218"/>
      <c r="L119" s="222"/>
      <c r="M119" s="223"/>
      <c r="N119" s="224"/>
      <c r="O119" s="224"/>
      <c r="P119" s="224"/>
      <c r="Q119" s="224"/>
      <c r="R119" s="224"/>
      <c r="S119" s="224"/>
      <c r="T119" s="22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6" t="s">
        <v>156</v>
      </c>
      <c r="AU119" s="226" t="s">
        <v>82</v>
      </c>
      <c r="AV119" s="13" t="s">
        <v>82</v>
      </c>
      <c r="AW119" s="13" t="s">
        <v>34</v>
      </c>
      <c r="AX119" s="13" t="s">
        <v>80</v>
      </c>
      <c r="AY119" s="226" t="s">
        <v>142</v>
      </c>
    </row>
    <row r="120" s="2" customFormat="1">
      <c r="A120" s="34"/>
      <c r="B120" s="35"/>
      <c r="C120" s="36"/>
      <c r="D120" s="211" t="s">
        <v>191</v>
      </c>
      <c r="E120" s="36"/>
      <c r="F120" s="246" t="s">
        <v>192</v>
      </c>
      <c r="G120" s="36"/>
      <c r="H120" s="36"/>
      <c r="I120" s="36"/>
      <c r="J120" s="36"/>
      <c r="K120" s="36"/>
      <c r="L120" s="40"/>
      <c r="M120" s="213"/>
      <c r="N120" s="214"/>
      <c r="O120" s="79"/>
      <c r="P120" s="79"/>
      <c r="Q120" s="79"/>
      <c r="R120" s="79"/>
      <c r="S120" s="79"/>
      <c r="T120" s="80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U120" s="19" t="s">
        <v>82</v>
      </c>
    </row>
    <row r="121" s="2" customFormat="1">
      <c r="A121" s="34"/>
      <c r="B121" s="35"/>
      <c r="C121" s="36"/>
      <c r="D121" s="211" t="s">
        <v>191</v>
      </c>
      <c r="E121" s="36"/>
      <c r="F121" s="247" t="s">
        <v>182</v>
      </c>
      <c r="G121" s="36"/>
      <c r="H121" s="248">
        <v>114.413</v>
      </c>
      <c r="I121" s="36"/>
      <c r="J121" s="36"/>
      <c r="K121" s="36"/>
      <c r="L121" s="40"/>
      <c r="M121" s="213"/>
      <c r="N121" s="214"/>
      <c r="O121" s="79"/>
      <c r="P121" s="79"/>
      <c r="Q121" s="79"/>
      <c r="R121" s="79"/>
      <c r="S121" s="79"/>
      <c r="T121" s="80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U121" s="19" t="s">
        <v>82</v>
      </c>
    </row>
    <row r="122" s="2" customFormat="1">
      <c r="A122" s="34"/>
      <c r="B122" s="35"/>
      <c r="C122" s="36"/>
      <c r="D122" s="211" t="s">
        <v>191</v>
      </c>
      <c r="E122" s="36"/>
      <c r="F122" s="246" t="s">
        <v>193</v>
      </c>
      <c r="G122" s="36"/>
      <c r="H122" s="36"/>
      <c r="I122" s="36"/>
      <c r="J122" s="36"/>
      <c r="K122" s="36"/>
      <c r="L122" s="40"/>
      <c r="M122" s="213"/>
      <c r="N122" s="214"/>
      <c r="O122" s="79"/>
      <c r="P122" s="79"/>
      <c r="Q122" s="79"/>
      <c r="R122" s="79"/>
      <c r="S122" s="79"/>
      <c r="T122" s="80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U122" s="19" t="s">
        <v>82</v>
      </c>
    </row>
    <row r="123" s="2" customFormat="1">
      <c r="A123" s="34"/>
      <c r="B123" s="35"/>
      <c r="C123" s="36"/>
      <c r="D123" s="211" t="s">
        <v>191</v>
      </c>
      <c r="E123" s="36"/>
      <c r="F123" s="247" t="s">
        <v>172</v>
      </c>
      <c r="G123" s="36"/>
      <c r="H123" s="248">
        <v>25.739999999999998</v>
      </c>
      <c r="I123" s="36"/>
      <c r="J123" s="36"/>
      <c r="K123" s="36"/>
      <c r="L123" s="40"/>
      <c r="M123" s="213"/>
      <c r="N123" s="214"/>
      <c r="O123" s="79"/>
      <c r="P123" s="79"/>
      <c r="Q123" s="79"/>
      <c r="R123" s="79"/>
      <c r="S123" s="79"/>
      <c r="T123" s="80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U123" s="19" t="s">
        <v>82</v>
      </c>
    </row>
    <row r="124" s="2" customFormat="1">
      <c r="A124" s="34"/>
      <c r="B124" s="35"/>
      <c r="C124" s="36"/>
      <c r="D124" s="211" t="s">
        <v>191</v>
      </c>
      <c r="E124" s="36"/>
      <c r="F124" s="247" t="s">
        <v>173</v>
      </c>
      <c r="G124" s="36"/>
      <c r="H124" s="248">
        <v>5.5</v>
      </c>
      <c r="I124" s="36"/>
      <c r="J124" s="36"/>
      <c r="K124" s="36"/>
      <c r="L124" s="40"/>
      <c r="M124" s="213"/>
      <c r="N124" s="214"/>
      <c r="O124" s="79"/>
      <c r="P124" s="79"/>
      <c r="Q124" s="79"/>
      <c r="R124" s="79"/>
      <c r="S124" s="79"/>
      <c r="T124" s="80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U124" s="19" t="s">
        <v>82</v>
      </c>
    </row>
    <row r="125" s="2" customFormat="1">
      <c r="A125" s="34"/>
      <c r="B125" s="35"/>
      <c r="C125" s="36"/>
      <c r="D125" s="211" t="s">
        <v>191</v>
      </c>
      <c r="E125" s="36"/>
      <c r="F125" s="247" t="s">
        <v>174</v>
      </c>
      <c r="G125" s="36"/>
      <c r="H125" s="248">
        <v>1.9310000000000001</v>
      </c>
      <c r="I125" s="36"/>
      <c r="J125" s="36"/>
      <c r="K125" s="36"/>
      <c r="L125" s="40"/>
      <c r="M125" s="213"/>
      <c r="N125" s="214"/>
      <c r="O125" s="79"/>
      <c r="P125" s="79"/>
      <c r="Q125" s="79"/>
      <c r="R125" s="79"/>
      <c r="S125" s="79"/>
      <c r="T125" s="80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U125" s="19" t="s">
        <v>82</v>
      </c>
    </row>
    <row r="126" s="2" customFormat="1">
      <c r="A126" s="34"/>
      <c r="B126" s="35"/>
      <c r="C126" s="36"/>
      <c r="D126" s="211" t="s">
        <v>191</v>
      </c>
      <c r="E126" s="36"/>
      <c r="F126" s="247" t="s">
        <v>175</v>
      </c>
      <c r="G126" s="36"/>
      <c r="H126" s="248">
        <v>33.170999999999999</v>
      </c>
      <c r="I126" s="36"/>
      <c r="J126" s="36"/>
      <c r="K126" s="36"/>
      <c r="L126" s="40"/>
      <c r="M126" s="213"/>
      <c r="N126" s="214"/>
      <c r="O126" s="79"/>
      <c r="P126" s="79"/>
      <c r="Q126" s="79"/>
      <c r="R126" s="79"/>
      <c r="S126" s="79"/>
      <c r="T126" s="80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U126" s="19" t="s">
        <v>82</v>
      </c>
    </row>
    <row r="127" s="2" customFormat="1">
      <c r="A127" s="34"/>
      <c r="B127" s="35"/>
      <c r="C127" s="36"/>
      <c r="D127" s="211" t="s">
        <v>191</v>
      </c>
      <c r="E127" s="36"/>
      <c r="F127" s="246" t="s">
        <v>194</v>
      </c>
      <c r="G127" s="36"/>
      <c r="H127" s="36"/>
      <c r="I127" s="36"/>
      <c r="J127" s="36"/>
      <c r="K127" s="36"/>
      <c r="L127" s="40"/>
      <c r="M127" s="213"/>
      <c r="N127" s="214"/>
      <c r="O127" s="79"/>
      <c r="P127" s="79"/>
      <c r="Q127" s="79"/>
      <c r="R127" s="79"/>
      <c r="S127" s="79"/>
      <c r="T127" s="80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U127" s="19" t="s">
        <v>82</v>
      </c>
    </row>
    <row r="128" s="2" customFormat="1">
      <c r="A128" s="34"/>
      <c r="B128" s="35"/>
      <c r="C128" s="36"/>
      <c r="D128" s="211" t="s">
        <v>191</v>
      </c>
      <c r="E128" s="36"/>
      <c r="F128" s="247" t="s">
        <v>195</v>
      </c>
      <c r="G128" s="36"/>
      <c r="H128" s="248">
        <v>41.340000000000003</v>
      </c>
      <c r="I128" s="36"/>
      <c r="J128" s="36"/>
      <c r="K128" s="36"/>
      <c r="L128" s="40"/>
      <c r="M128" s="213"/>
      <c r="N128" s="214"/>
      <c r="O128" s="79"/>
      <c r="P128" s="79"/>
      <c r="Q128" s="79"/>
      <c r="R128" s="79"/>
      <c r="S128" s="79"/>
      <c r="T128" s="80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U128" s="19" t="s">
        <v>82</v>
      </c>
    </row>
    <row r="129" s="2" customFormat="1" ht="21.75" customHeight="1">
      <c r="A129" s="34"/>
      <c r="B129" s="35"/>
      <c r="C129" s="199" t="s">
        <v>8</v>
      </c>
      <c r="D129" s="199" t="s">
        <v>145</v>
      </c>
      <c r="E129" s="200" t="s">
        <v>196</v>
      </c>
      <c r="F129" s="201" t="s">
        <v>197</v>
      </c>
      <c r="G129" s="202" t="s">
        <v>168</v>
      </c>
      <c r="H129" s="203">
        <v>41.340000000000003</v>
      </c>
      <c r="I129" s="204">
        <v>314</v>
      </c>
      <c r="J129" s="204">
        <f>ROUND(I129*H129,2)</f>
        <v>12980.76</v>
      </c>
      <c r="K129" s="201" t="s">
        <v>161</v>
      </c>
      <c r="L129" s="40"/>
      <c r="M129" s="205" t="s">
        <v>17</v>
      </c>
      <c r="N129" s="206" t="s">
        <v>43</v>
      </c>
      <c r="O129" s="207">
        <v>0.099000000000000005</v>
      </c>
      <c r="P129" s="207">
        <f>O129*H129</f>
        <v>4.0926600000000004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9" t="s">
        <v>150</v>
      </c>
      <c r="AT129" s="209" t="s">
        <v>145</v>
      </c>
      <c r="AU129" s="209" t="s">
        <v>82</v>
      </c>
      <c r="AY129" s="19" t="s">
        <v>142</v>
      </c>
      <c r="BE129" s="210">
        <f>IF(N129="základní",J129,0)</f>
        <v>12980.76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9" t="s">
        <v>80</v>
      </c>
      <c r="BK129" s="210">
        <f>ROUND(I129*H129,2)</f>
        <v>12980.76</v>
      </c>
      <c r="BL129" s="19" t="s">
        <v>150</v>
      </c>
      <c r="BM129" s="209" t="s">
        <v>198</v>
      </c>
    </row>
    <row r="130" s="2" customFormat="1">
      <c r="A130" s="34"/>
      <c r="B130" s="35"/>
      <c r="C130" s="36"/>
      <c r="D130" s="211" t="s">
        <v>152</v>
      </c>
      <c r="E130" s="36"/>
      <c r="F130" s="212" t="s">
        <v>199</v>
      </c>
      <c r="G130" s="36"/>
      <c r="H130" s="36"/>
      <c r="I130" s="36"/>
      <c r="J130" s="36"/>
      <c r="K130" s="36"/>
      <c r="L130" s="40"/>
      <c r="M130" s="213"/>
      <c r="N130" s="214"/>
      <c r="O130" s="79"/>
      <c r="P130" s="79"/>
      <c r="Q130" s="79"/>
      <c r="R130" s="79"/>
      <c r="S130" s="79"/>
      <c r="T130" s="80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152</v>
      </c>
      <c r="AU130" s="19" t="s">
        <v>82</v>
      </c>
    </row>
    <row r="131" s="2" customFormat="1">
      <c r="A131" s="34"/>
      <c r="B131" s="35"/>
      <c r="C131" s="36"/>
      <c r="D131" s="215" t="s">
        <v>154</v>
      </c>
      <c r="E131" s="36"/>
      <c r="F131" s="216" t="s">
        <v>200</v>
      </c>
      <c r="G131" s="36"/>
      <c r="H131" s="36"/>
      <c r="I131" s="36"/>
      <c r="J131" s="36"/>
      <c r="K131" s="36"/>
      <c r="L131" s="40"/>
      <c r="M131" s="213"/>
      <c r="N131" s="214"/>
      <c r="O131" s="79"/>
      <c r="P131" s="79"/>
      <c r="Q131" s="79"/>
      <c r="R131" s="79"/>
      <c r="S131" s="79"/>
      <c r="T131" s="80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9" t="s">
        <v>154</v>
      </c>
      <c r="AU131" s="19" t="s">
        <v>82</v>
      </c>
    </row>
    <row r="132" s="13" customFormat="1">
      <c r="A132" s="13"/>
      <c r="B132" s="217"/>
      <c r="C132" s="218"/>
      <c r="D132" s="211" t="s">
        <v>156</v>
      </c>
      <c r="E132" s="219" t="s">
        <v>98</v>
      </c>
      <c r="F132" s="220" t="s">
        <v>195</v>
      </c>
      <c r="G132" s="218"/>
      <c r="H132" s="221">
        <v>41.340000000000003</v>
      </c>
      <c r="I132" s="218"/>
      <c r="J132" s="218"/>
      <c r="K132" s="218"/>
      <c r="L132" s="222"/>
      <c r="M132" s="223"/>
      <c r="N132" s="224"/>
      <c r="O132" s="224"/>
      <c r="P132" s="224"/>
      <c r="Q132" s="224"/>
      <c r="R132" s="224"/>
      <c r="S132" s="224"/>
      <c r="T132" s="22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6" t="s">
        <v>156</v>
      </c>
      <c r="AU132" s="226" t="s">
        <v>82</v>
      </c>
      <c r="AV132" s="13" t="s">
        <v>82</v>
      </c>
      <c r="AW132" s="13" t="s">
        <v>34</v>
      </c>
      <c r="AX132" s="13" t="s">
        <v>80</v>
      </c>
      <c r="AY132" s="226" t="s">
        <v>142</v>
      </c>
    </row>
    <row r="133" s="2" customFormat="1">
      <c r="A133" s="34"/>
      <c r="B133" s="35"/>
      <c r="C133" s="36"/>
      <c r="D133" s="211" t="s">
        <v>191</v>
      </c>
      <c r="E133" s="36"/>
      <c r="F133" s="246" t="s">
        <v>201</v>
      </c>
      <c r="G133" s="36"/>
      <c r="H133" s="36"/>
      <c r="I133" s="36"/>
      <c r="J133" s="36"/>
      <c r="K133" s="36"/>
      <c r="L133" s="40"/>
      <c r="M133" s="213"/>
      <c r="N133" s="214"/>
      <c r="O133" s="79"/>
      <c r="P133" s="79"/>
      <c r="Q133" s="79"/>
      <c r="R133" s="79"/>
      <c r="S133" s="79"/>
      <c r="T133" s="80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U133" s="19" t="s">
        <v>82</v>
      </c>
    </row>
    <row r="134" s="2" customFormat="1">
      <c r="A134" s="34"/>
      <c r="B134" s="35"/>
      <c r="C134" s="36"/>
      <c r="D134" s="211" t="s">
        <v>191</v>
      </c>
      <c r="E134" s="36"/>
      <c r="F134" s="247" t="s">
        <v>202</v>
      </c>
      <c r="G134" s="36"/>
      <c r="H134" s="248">
        <v>2.2799999999999998</v>
      </c>
      <c r="I134" s="36"/>
      <c r="J134" s="36"/>
      <c r="K134" s="36"/>
      <c r="L134" s="40"/>
      <c r="M134" s="213"/>
      <c r="N134" s="214"/>
      <c r="O134" s="79"/>
      <c r="P134" s="79"/>
      <c r="Q134" s="79"/>
      <c r="R134" s="79"/>
      <c r="S134" s="79"/>
      <c r="T134" s="80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U134" s="19" t="s">
        <v>82</v>
      </c>
    </row>
    <row r="135" s="2" customFormat="1" ht="24.15" customHeight="1">
      <c r="A135" s="34"/>
      <c r="B135" s="35"/>
      <c r="C135" s="199" t="s">
        <v>203</v>
      </c>
      <c r="D135" s="199" t="s">
        <v>145</v>
      </c>
      <c r="E135" s="200" t="s">
        <v>204</v>
      </c>
      <c r="F135" s="201" t="s">
        <v>205</v>
      </c>
      <c r="G135" s="202" t="s">
        <v>168</v>
      </c>
      <c r="H135" s="203">
        <v>992.15999999999997</v>
      </c>
      <c r="I135" s="204">
        <v>24.100000000000001</v>
      </c>
      <c r="J135" s="204">
        <f>ROUND(I135*H135,2)</f>
        <v>23911.060000000001</v>
      </c>
      <c r="K135" s="201" t="s">
        <v>161</v>
      </c>
      <c r="L135" s="40"/>
      <c r="M135" s="205" t="s">
        <v>17</v>
      </c>
      <c r="N135" s="206" t="s">
        <v>43</v>
      </c>
      <c r="O135" s="207">
        <v>0.0060000000000000001</v>
      </c>
      <c r="P135" s="207">
        <f>O135*H135</f>
        <v>5.95296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9" t="s">
        <v>150</v>
      </c>
      <c r="AT135" s="209" t="s">
        <v>145</v>
      </c>
      <c r="AU135" s="209" t="s">
        <v>82</v>
      </c>
      <c r="AY135" s="19" t="s">
        <v>142</v>
      </c>
      <c r="BE135" s="210">
        <f>IF(N135="základní",J135,0)</f>
        <v>23911.060000000001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9" t="s">
        <v>80</v>
      </c>
      <c r="BK135" s="210">
        <f>ROUND(I135*H135,2)</f>
        <v>23911.060000000001</v>
      </c>
      <c r="BL135" s="19" t="s">
        <v>150</v>
      </c>
      <c r="BM135" s="209" t="s">
        <v>206</v>
      </c>
    </row>
    <row r="136" s="2" customFormat="1">
      <c r="A136" s="34"/>
      <c r="B136" s="35"/>
      <c r="C136" s="36"/>
      <c r="D136" s="211" t="s">
        <v>152</v>
      </c>
      <c r="E136" s="36"/>
      <c r="F136" s="212" t="s">
        <v>207</v>
      </c>
      <c r="G136" s="36"/>
      <c r="H136" s="36"/>
      <c r="I136" s="36"/>
      <c r="J136" s="36"/>
      <c r="K136" s="36"/>
      <c r="L136" s="40"/>
      <c r="M136" s="213"/>
      <c r="N136" s="214"/>
      <c r="O136" s="79"/>
      <c r="P136" s="79"/>
      <c r="Q136" s="79"/>
      <c r="R136" s="79"/>
      <c r="S136" s="79"/>
      <c r="T136" s="80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9" t="s">
        <v>152</v>
      </c>
      <c r="AU136" s="19" t="s">
        <v>82</v>
      </c>
    </row>
    <row r="137" s="2" customFormat="1">
      <c r="A137" s="34"/>
      <c r="B137" s="35"/>
      <c r="C137" s="36"/>
      <c r="D137" s="215" t="s">
        <v>154</v>
      </c>
      <c r="E137" s="36"/>
      <c r="F137" s="216" t="s">
        <v>208</v>
      </c>
      <c r="G137" s="36"/>
      <c r="H137" s="36"/>
      <c r="I137" s="36"/>
      <c r="J137" s="36"/>
      <c r="K137" s="36"/>
      <c r="L137" s="40"/>
      <c r="M137" s="213"/>
      <c r="N137" s="214"/>
      <c r="O137" s="79"/>
      <c r="P137" s="79"/>
      <c r="Q137" s="79"/>
      <c r="R137" s="79"/>
      <c r="S137" s="79"/>
      <c r="T137" s="80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154</v>
      </c>
      <c r="AU137" s="19" t="s">
        <v>82</v>
      </c>
    </row>
    <row r="138" s="13" customFormat="1">
      <c r="A138" s="13"/>
      <c r="B138" s="217"/>
      <c r="C138" s="218"/>
      <c r="D138" s="211" t="s">
        <v>156</v>
      </c>
      <c r="E138" s="219" t="s">
        <v>17</v>
      </c>
      <c r="F138" s="220" t="s">
        <v>209</v>
      </c>
      <c r="G138" s="218"/>
      <c r="H138" s="221">
        <v>41.340000000000003</v>
      </c>
      <c r="I138" s="218"/>
      <c r="J138" s="218"/>
      <c r="K138" s="218"/>
      <c r="L138" s="222"/>
      <c r="M138" s="223"/>
      <c r="N138" s="224"/>
      <c r="O138" s="224"/>
      <c r="P138" s="224"/>
      <c r="Q138" s="224"/>
      <c r="R138" s="224"/>
      <c r="S138" s="224"/>
      <c r="T138" s="22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6" t="s">
        <v>156</v>
      </c>
      <c r="AU138" s="226" t="s">
        <v>82</v>
      </c>
      <c r="AV138" s="13" t="s">
        <v>82</v>
      </c>
      <c r="AW138" s="13" t="s">
        <v>34</v>
      </c>
      <c r="AX138" s="13" t="s">
        <v>80</v>
      </c>
      <c r="AY138" s="226" t="s">
        <v>142</v>
      </c>
    </row>
    <row r="139" s="2" customFormat="1">
      <c r="A139" s="34"/>
      <c r="B139" s="35"/>
      <c r="C139" s="36"/>
      <c r="D139" s="211" t="s">
        <v>191</v>
      </c>
      <c r="E139" s="36"/>
      <c r="F139" s="246" t="s">
        <v>194</v>
      </c>
      <c r="G139" s="36"/>
      <c r="H139" s="36"/>
      <c r="I139" s="36"/>
      <c r="J139" s="36"/>
      <c r="K139" s="36"/>
      <c r="L139" s="40"/>
      <c r="M139" s="213"/>
      <c r="N139" s="214"/>
      <c r="O139" s="79"/>
      <c r="P139" s="79"/>
      <c r="Q139" s="79"/>
      <c r="R139" s="79"/>
      <c r="S139" s="79"/>
      <c r="T139" s="80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U139" s="19" t="s">
        <v>82</v>
      </c>
    </row>
    <row r="140" s="2" customFormat="1">
      <c r="A140" s="34"/>
      <c r="B140" s="35"/>
      <c r="C140" s="36"/>
      <c r="D140" s="211" t="s">
        <v>191</v>
      </c>
      <c r="E140" s="36"/>
      <c r="F140" s="247" t="s">
        <v>195</v>
      </c>
      <c r="G140" s="36"/>
      <c r="H140" s="248">
        <v>41.340000000000003</v>
      </c>
      <c r="I140" s="36"/>
      <c r="J140" s="36"/>
      <c r="K140" s="36"/>
      <c r="L140" s="40"/>
      <c r="M140" s="213"/>
      <c r="N140" s="214"/>
      <c r="O140" s="79"/>
      <c r="P140" s="79"/>
      <c r="Q140" s="79"/>
      <c r="R140" s="79"/>
      <c r="S140" s="79"/>
      <c r="T140" s="80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U140" s="19" t="s">
        <v>82</v>
      </c>
    </row>
    <row r="141" s="13" customFormat="1">
      <c r="A141" s="13"/>
      <c r="B141" s="217"/>
      <c r="C141" s="218"/>
      <c r="D141" s="211" t="s">
        <v>156</v>
      </c>
      <c r="E141" s="218"/>
      <c r="F141" s="220" t="s">
        <v>210</v>
      </c>
      <c r="G141" s="218"/>
      <c r="H141" s="221">
        <v>992.15999999999997</v>
      </c>
      <c r="I141" s="218"/>
      <c r="J141" s="218"/>
      <c r="K141" s="218"/>
      <c r="L141" s="222"/>
      <c r="M141" s="223"/>
      <c r="N141" s="224"/>
      <c r="O141" s="224"/>
      <c r="P141" s="224"/>
      <c r="Q141" s="224"/>
      <c r="R141" s="224"/>
      <c r="S141" s="224"/>
      <c r="T141" s="22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6" t="s">
        <v>156</v>
      </c>
      <c r="AU141" s="226" t="s">
        <v>82</v>
      </c>
      <c r="AV141" s="13" t="s">
        <v>82</v>
      </c>
      <c r="AW141" s="13" t="s">
        <v>4</v>
      </c>
      <c r="AX141" s="13" t="s">
        <v>80</v>
      </c>
      <c r="AY141" s="226" t="s">
        <v>142</v>
      </c>
    </row>
    <row r="142" s="2" customFormat="1" ht="16.5" customHeight="1">
      <c r="A142" s="34"/>
      <c r="B142" s="35"/>
      <c r="C142" s="199" t="s">
        <v>211</v>
      </c>
      <c r="D142" s="199" t="s">
        <v>145</v>
      </c>
      <c r="E142" s="200" t="s">
        <v>212</v>
      </c>
      <c r="F142" s="201" t="s">
        <v>213</v>
      </c>
      <c r="G142" s="202" t="s">
        <v>168</v>
      </c>
      <c r="H142" s="203">
        <v>253.828</v>
      </c>
      <c r="I142" s="204">
        <v>65.599999999999994</v>
      </c>
      <c r="J142" s="204">
        <f>ROUND(I142*H142,2)</f>
        <v>16651.119999999999</v>
      </c>
      <c r="K142" s="201" t="s">
        <v>161</v>
      </c>
      <c r="L142" s="40"/>
      <c r="M142" s="205" t="s">
        <v>17</v>
      </c>
      <c r="N142" s="206" t="s">
        <v>43</v>
      </c>
      <c r="O142" s="207">
        <v>0.096000000000000002</v>
      </c>
      <c r="P142" s="207">
        <f>O142*H142</f>
        <v>24.367488000000002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9" t="s">
        <v>150</v>
      </c>
      <c r="AT142" s="209" t="s">
        <v>145</v>
      </c>
      <c r="AU142" s="209" t="s">
        <v>82</v>
      </c>
      <c r="AY142" s="19" t="s">
        <v>142</v>
      </c>
      <c r="BE142" s="210">
        <f>IF(N142="základní",J142,0)</f>
        <v>16651.119999999999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9" t="s">
        <v>80</v>
      </c>
      <c r="BK142" s="210">
        <f>ROUND(I142*H142,2)</f>
        <v>16651.119999999999</v>
      </c>
      <c r="BL142" s="19" t="s">
        <v>150</v>
      </c>
      <c r="BM142" s="209" t="s">
        <v>214</v>
      </c>
    </row>
    <row r="143" s="2" customFormat="1">
      <c r="A143" s="34"/>
      <c r="B143" s="35"/>
      <c r="C143" s="36"/>
      <c r="D143" s="211" t="s">
        <v>152</v>
      </c>
      <c r="E143" s="36"/>
      <c r="F143" s="212" t="s">
        <v>215</v>
      </c>
      <c r="G143" s="36"/>
      <c r="H143" s="36"/>
      <c r="I143" s="36"/>
      <c r="J143" s="36"/>
      <c r="K143" s="36"/>
      <c r="L143" s="40"/>
      <c r="M143" s="213"/>
      <c r="N143" s="214"/>
      <c r="O143" s="79"/>
      <c r="P143" s="79"/>
      <c r="Q143" s="79"/>
      <c r="R143" s="79"/>
      <c r="S143" s="79"/>
      <c r="T143" s="80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152</v>
      </c>
      <c r="AU143" s="19" t="s">
        <v>82</v>
      </c>
    </row>
    <row r="144" s="2" customFormat="1">
      <c r="A144" s="34"/>
      <c r="B144" s="35"/>
      <c r="C144" s="36"/>
      <c r="D144" s="215" t="s">
        <v>154</v>
      </c>
      <c r="E144" s="36"/>
      <c r="F144" s="216" t="s">
        <v>216</v>
      </c>
      <c r="G144" s="36"/>
      <c r="H144" s="36"/>
      <c r="I144" s="36"/>
      <c r="J144" s="36"/>
      <c r="K144" s="36"/>
      <c r="L144" s="40"/>
      <c r="M144" s="213"/>
      <c r="N144" s="214"/>
      <c r="O144" s="79"/>
      <c r="P144" s="79"/>
      <c r="Q144" s="79"/>
      <c r="R144" s="79"/>
      <c r="S144" s="79"/>
      <c r="T144" s="80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9" t="s">
        <v>154</v>
      </c>
      <c r="AU144" s="19" t="s">
        <v>82</v>
      </c>
    </row>
    <row r="145" s="13" customFormat="1">
      <c r="A145" s="13"/>
      <c r="B145" s="217"/>
      <c r="C145" s="218"/>
      <c r="D145" s="211" t="s">
        <v>156</v>
      </c>
      <c r="E145" s="219" t="s">
        <v>17</v>
      </c>
      <c r="F145" s="220" t="s">
        <v>217</v>
      </c>
      <c r="G145" s="218"/>
      <c r="H145" s="221">
        <v>147.584</v>
      </c>
      <c r="I145" s="218"/>
      <c r="J145" s="218"/>
      <c r="K145" s="218"/>
      <c r="L145" s="222"/>
      <c r="M145" s="223"/>
      <c r="N145" s="224"/>
      <c r="O145" s="224"/>
      <c r="P145" s="224"/>
      <c r="Q145" s="224"/>
      <c r="R145" s="224"/>
      <c r="S145" s="224"/>
      <c r="T145" s="22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6" t="s">
        <v>156</v>
      </c>
      <c r="AU145" s="226" t="s">
        <v>82</v>
      </c>
      <c r="AV145" s="13" t="s">
        <v>82</v>
      </c>
      <c r="AW145" s="13" t="s">
        <v>34</v>
      </c>
      <c r="AX145" s="13" t="s">
        <v>72</v>
      </c>
      <c r="AY145" s="226" t="s">
        <v>142</v>
      </c>
    </row>
    <row r="146" s="13" customFormat="1">
      <c r="A146" s="13"/>
      <c r="B146" s="217"/>
      <c r="C146" s="218"/>
      <c r="D146" s="211" t="s">
        <v>156</v>
      </c>
      <c r="E146" s="219" t="s">
        <v>17</v>
      </c>
      <c r="F146" s="220" t="s">
        <v>218</v>
      </c>
      <c r="G146" s="218"/>
      <c r="H146" s="221">
        <v>106.244</v>
      </c>
      <c r="I146" s="218"/>
      <c r="J146" s="218"/>
      <c r="K146" s="218"/>
      <c r="L146" s="222"/>
      <c r="M146" s="223"/>
      <c r="N146" s="224"/>
      <c r="O146" s="224"/>
      <c r="P146" s="224"/>
      <c r="Q146" s="224"/>
      <c r="R146" s="224"/>
      <c r="S146" s="224"/>
      <c r="T146" s="22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6" t="s">
        <v>156</v>
      </c>
      <c r="AU146" s="226" t="s">
        <v>82</v>
      </c>
      <c r="AV146" s="13" t="s">
        <v>82</v>
      </c>
      <c r="AW146" s="13" t="s">
        <v>34</v>
      </c>
      <c r="AX146" s="13" t="s">
        <v>72</v>
      </c>
      <c r="AY146" s="226" t="s">
        <v>142</v>
      </c>
    </row>
    <row r="147" s="14" customFormat="1">
      <c r="A147" s="14"/>
      <c r="B147" s="227"/>
      <c r="C147" s="228"/>
      <c r="D147" s="211" t="s">
        <v>156</v>
      </c>
      <c r="E147" s="229" t="s">
        <v>17</v>
      </c>
      <c r="F147" s="230" t="s">
        <v>175</v>
      </c>
      <c r="G147" s="228"/>
      <c r="H147" s="231">
        <v>253.828</v>
      </c>
      <c r="I147" s="228"/>
      <c r="J147" s="228"/>
      <c r="K147" s="228"/>
      <c r="L147" s="232"/>
      <c r="M147" s="233"/>
      <c r="N147" s="234"/>
      <c r="O147" s="234"/>
      <c r="P147" s="234"/>
      <c r="Q147" s="234"/>
      <c r="R147" s="234"/>
      <c r="S147" s="234"/>
      <c r="T147" s="23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36" t="s">
        <v>156</v>
      </c>
      <c r="AU147" s="236" t="s">
        <v>82</v>
      </c>
      <c r="AV147" s="14" t="s">
        <v>150</v>
      </c>
      <c r="AW147" s="14" t="s">
        <v>34</v>
      </c>
      <c r="AX147" s="14" t="s">
        <v>80</v>
      </c>
      <c r="AY147" s="236" t="s">
        <v>142</v>
      </c>
    </row>
    <row r="148" s="2" customFormat="1">
      <c r="A148" s="34"/>
      <c r="B148" s="35"/>
      <c r="C148" s="36"/>
      <c r="D148" s="211" t="s">
        <v>191</v>
      </c>
      <c r="E148" s="36"/>
      <c r="F148" s="246" t="s">
        <v>194</v>
      </c>
      <c r="G148" s="36"/>
      <c r="H148" s="36"/>
      <c r="I148" s="36"/>
      <c r="J148" s="36"/>
      <c r="K148" s="36"/>
      <c r="L148" s="40"/>
      <c r="M148" s="213"/>
      <c r="N148" s="214"/>
      <c r="O148" s="79"/>
      <c r="P148" s="79"/>
      <c r="Q148" s="79"/>
      <c r="R148" s="79"/>
      <c r="S148" s="79"/>
      <c r="T148" s="80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U148" s="19" t="s">
        <v>82</v>
      </c>
    </row>
    <row r="149" s="2" customFormat="1">
      <c r="A149" s="34"/>
      <c r="B149" s="35"/>
      <c r="C149" s="36"/>
      <c r="D149" s="211" t="s">
        <v>191</v>
      </c>
      <c r="E149" s="36"/>
      <c r="F149" s="247" t="s">
        <v>195</v>
      </c>
      <c r="G149" s="36"/>
      <c r="H149" s="248">
        <v>41.340000000000003</v>
      </c>
      <c r="I149" s="36"/>
      <c r="J149" s="36"/>
      <c r="K149" s="36"/>
      <c r="L149" s="40"/>
      <c r="M149" s="213"/>
      <c r="N149" s="214"/>
      <c r="O149" s="79"/>
      <c r="P149" s="79"/>
      <c r="Q149" s="79"/>
      <c r="R149" s="79"/>
      <c r="S149" s="79"/>
      <c r="T149" s="80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U149" s="19" t="s">
        <v>82</v>
      </c>
    </row>
    <row r="150" s="2" customFormat="1">
      <c r="A150" s="34"/>
      <c r="B150" s="35"/>
      <c r="C150" s="36"/>
      <c r="D150" s="211" t="s">
        <v>191</v>
      </c>
      <c r="E150" s="36"/>
      <c r="F150" s="246" t="s">
        <v>192</v>
      </c>
      <c r="G150" s="36"/>
      <c r="H150" s="36"/>
      <c r="I150" s="36"/>
      <c r="J150" s="36"/>
      <c r="K150" s="36"/>
      <c r="L150" s="40"/>
      <c r="M150" s="213"/>
      <c r="N150" s="214"/>
      <c r="O150" s="79"/>
      <c r="P150" s="79"/>
      <c r="Q150" s="79"/>
      <c r="R150" s="79"/>
      <c r="S150" s="79"/>
      <c r="T150" s="80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U150" s="19" t="s">
        <v>82</v>
      </c>
    </row>
    <row r="151" s="2" customFormat="1">
      <c r="A151" s="34"/>
      <c r="B151" s="35"/>
      <c r="C151" s="36"/>
      <c r="D151" s="211" t="s">
        <v>191</v>
      </c>
      <c r="E151" s="36"/>
      <c r="F151" s="247" t="s">
        <v>182</v>
      </c>
      <c r="G151" s="36"/>
      <c r="H151" s="248">
        <v>114.413</v>
      </c>
      <c r="I151" s="36"/>
      <c r="J151" s="36"/>
      <c r="K151" s="36"/>
      <c r="L151" s="40"/>
      <c r="M151" s="213"/>
      <c r="N151" s="214"/>
      <c r="O151" s="79"/>
      <c r="P151" s="79"/>
      <c r="Q151" s="79"/>
      <c r="R151" s="79"/>
      <c r="S151" s="79"/>
      <c r="T151" s="80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U151" s="19" t="s">
        <v>82</v>
      </c>
    </row>
    <row r="152" s="2" customFormat="1">
      <c r="A152" s="34"/>
      <c r="B152" s="35"/>
      <c r="C152" s="36"/>
      <c r="D152" s="211" t="s">
        <v>191</v>
      </c>
      <c r="E152" s="36"/>
      <c r="F152" s="246" t="s">
        <v>193</v>
      </c>
      <c r="G152" s="36"/>
      <c r="H152" s="36"/>
      <c r="I152" s="36"/>
      <c r="J152" s="36"/>
      <c r="K152" s="36"/>
      <c r="L152" s="40"/>
      <c r="M152" s="213"/>
      <c r="N152" s="214"/>
      <c r="O152" s="79"/>
      <c r="P152" s="79"/>
      <c r="Q152" s="79"/>
      <c r="R152" s="79"/>
      <c r="S152" s="79"/>
      <c r="T152" s="80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U152" s="19" t="s">
        <v>82</v>
      </c>
    </row>
    <row r="153" s="2" customFormat="1">
      <c r="A153" s="34"/>
      <c r="B153" s="35"/>
      <c r="C153" s="36"/>
      <c r="D153" s="211" t="s">
        <v>191</v>
      </c>
      <c r="E153" s="36"/>
      <c r="F153" s="247" t="s">
        <v>172</v>
      </c>
      <c r="G153" s="36"/>
      <c r="H153" s="248">
        <v>25.739999999999998</v>
      </c>
      <c r="I153" s="36"/>
      <c r="J153" s="36"/>
      <c r="K153" s="36"/>
      <c r="L153" s="40"/>
      <c r="M153" s="213"/>
      <c r="N153" s="214"/>
      <c r="O153" s="79"/>
      <c r="P153" s="79"/>
      <c r="Q153" s="79"/>
      <c r="R153" s="79"/>
      <c r="S153" s="79"/>
      <c r="T153" s="80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U153" s="19" t="s">
        <v>82</v>
      </c>
    </row>
    <row r="154" s="2" customFormat="1">
      <c r="A154" s="34"/>
      <c r="B154" s="35"/>
      <c r="C154" s="36"/>
      <c r="D154" s="211" t="s">
        <v>191</v>
      </c>
      <c r="E154" s="36"/>
      <c r="F154" s="247" t="s">
        <v>173</v>
      </c>
      <c r="G154" s="36"/>
      <c r="H154" s="248">
        <v>5.5</v>
      </c>
      <c r="I154" s="36"/>
      <c r="J154" s="36"/>
      <c r="K154" s="36"/>
      <c r="L154" s="40"/>
      <c r="M154" s="213"/>
      <c r="N154" s="214"/>
      <c r="O154" s="79"/>
      <c r="P154" s="79"/>
      <c r="Q154" s="79"/>
      <c r="R154" s="79"/>
      <c r="S154" s="79"/>
      <c r="T154" s="80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U154" s="19" t="s">
        <v>82</v>
      </c>
    </row>
    <row r="155" s="2" customFormat="1">
      <c r="A155" s="34"/>
      <c r="B155" s="35"/>
      <c r="C155" s="36"/>
      <c r="D155" s="211" t="s">
        <v>191</v>
      </c>
      <c r="E155" s="36"/>
      <c r="F155" s="247" t="s">
        <v>174</v>
      </c>
      <c r="G155" s="36"/>
      <c r="H155" s="248">
        <v>1.9310000000000001</v>
      </c>
      <c r="I155" s="36"/>
      <c r="J155" s="36"/>
      <c r="K155" s="36"/>
      <c r="L155" s="40"/>
      <c r="M155" s="213"/>
      <c r="N155" s="214"/>
      <c r="O155" s="79"/>
      <c r="P155" s="79"/>
      <c r="Q155" s="79"/>
      <c r="R155" s="79"/>
      <c r="S155" s="79"/>
      <c r="T155" s="80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U155" s="19" t="s">
        <v>82</v>
      </c>
    </row>
    <row r="156" s="2" customFormat="1">
      <c r="A156" s="34"/>
      <c r="B156" s="35"/>
      <c r="C156" s="36"/>
      <c r="D156" s="211" t="s">
        <v>191</v>
      </c>
      <c r="E156" s="36"/>
      <c r="F156" s="247" t="s">
        <v>175</v>
      </c>
      <c r="G156" s="36"/>
      <c r="H156" s="248">
        <v>33.170999999999999</v>
      </c>
      <c r="I156" s="36"/>
      <c r="J156" s="36"/>
      <c r="K156" s="36"/>
      <c r="L156" s="40"/>
      <c r="M156" s="213"/>
      <c r="N156" s="214"/>
      <c r="O156" s="79"/>
      <c r="P156" s="79"/>
      <c r="Q156" s="79"/>
      <c r="R156" s="79"/>
      <c r="S156" s="79"/>
      <c r="T156" s="80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U156" s="19" t="s">
        <v>82</v>
      </c>
    </row>
    <row r="157" s="2" customFormat="1" ht="16.5" customHeight="1">
      <c r="A157" s="34"/>
      <c r="B157" s="35"/>
      <c r="C157" s="199" t="s">
        <v>219</v>
      </c>
      <c r="D157" s="199" t="s">
        <v>145</v>
      </c>
      <c r="E157" s="200" t="s">
        <v>220</v>
      </c>
      <c r="F157" s="201" t="s">
        <v>221</v>
      </c>
      <c r="G157" s="202" t="s">
        <v>222</v>
      </c>
      <c r="H157" s="203">
        <v>74.412000000000006</v>
      </c>
      <c r="I157" s="204">
        <v>294</v>
      </c>
      <c r="J157" s="204">
        <f>ROUND(I157*H157,2)</f>
        <v>21877.130000000001</v>
      </c>
      <c r="K157" s="201" t="s">
        <v>161</v>
      </c>
      <c r="L157" s="40"/>
      <c r="M157" s="205" t="s">
        <v>17</v>
      </c>
      <c r="N157" s="206" t="s">
        <v>43</v>
      </c>
      <c r="O157" s="207">
        <v>0</v>
      </c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9" t="s">
        <v>150</v>
      </c>
      <c r="AT157" s="209" t="s">
        <v>145</v>
      </c>
      <c r="AU157" s="209" t="s">
        <v>82</v>
      </c>
      <c r="AY157" s="19" t="s">
        <v>142</v>
      </c>
      <c r="BE157" s="210">
        <f>IF(N157="základní",J157,0)</f>
        <v>21877.130000000001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9" t="s">
        <v>80</v>
      </c>
      <c r="BK157" s="210">
        <f>ROUND(I157*H157,2)</f>
        <v>21877.130000000001</v>
      </c>
      <c r="BL157" s="19" t="s">
        <v>150</v>
      </c>
      <c r="BM157" s="209" t="s">
        <v>223</v>
      </c>
    </row>
    <row r="158" s="2" customFormat="1">
      <c r="A158" s="34"/>
      <c r="B158" s="35"/>
      <c r="C158" s="36"/>
      <c r="D158" s="211" t="s">
        <v>152</v>
      </c>
      <c r="E158" s="36"/>
      <c r="F158" s="212" t="s">
        <v>224</v>
      </c>
      <c r="G158" s="36"/>
      <c r="H158" s="36"/>
      <c r="I158" s="36"/>
      <c r="J158" s="36"/>
      <c r="K158" s="36"/>
      <c r="L158" s="40"/>
      <c r="M158" s="213"/>
      <c r="N158" s="214"/>
      <c r="O158" s="79"/>
      <c r="P158" s="79"/>
      <c r="Q158" s="79"/>
      <c r="R158" s="79"/>
      <c r="S158" s="79"/>
      <c r="T158" s="80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9" t="s">
        <v>152</v>
      </c>
      <c r="AU158" s="19" t="s">
        <v>82</v>
      </c>
    </row>
    <row r="159" s="2" customFormat="1">
      <c r="A159" s="34"/>
      <c r="B159" s="35"/>
      <c r="C159" s="36"/>
      <c r="D159" s="215" t="s">
        <v>154</v>
      </c>
      <c r="E159" s="36"/>
      <c r="F159" s="216" t="s">
        <v>225</v>
      </c>
      <c r="G159" s="36"/>
      <c r="H159" s="36"/>
      <c r="I159" s="36"/>
      <c r="J159" s="36"/>
      <c r="K159" s="36"/>
      <c r="L159" s="40"/>
      <c r="M159" s="213"/>
      <c r="N159" s="214"/>
      <c r="O159" s="79"/>
      <c r="P159" s="79"/>
      <c r="Q159" s="79"/>
      <c r="R159" s="79"/>
      <c r="S159" s="79"/>
      <c r="T159" s="80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9" t="s">
        <v>154</v>
      </c>
      <c r="AU159" s="19" t="s">
        <v>82</v>
      </c>
    </row>
    <row r="160" s="13" customFormat="1">
      <c r="A160" s="13"/>
      <c r="B160" s="217"/>
      <c r="C160" s="218"/>
      <c r="D160" s="211" t="s">
        <v>156</v>
      </c>
      <c r="E160" s="219" t="s">
        <v>17</v>
      </c>
      <c r="F160" s="220" t="s">
        <v>98</v>
      </c>
      <c r="G160" s="218"/>
      <c r="H160" s="221">
        <v>41.340000000000003</v>
      </c>
      <c r="I160" s="218"/>
      <c r="J160" s="218"/>
      <c r="K160" s="218"/>
      <c r="L160" s="222"/>
      <c r="M160" s="223"/>
      <c r="N160" s="224"/>
      <c r="O160" s="224"/>
      <c r="P160" s="224"/>
      <c r="Q160" s="224"/>
      <c r="R160" s="224"/>
      <c r="S160" s="224"/>
      <c r="T160" s="22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6" t="s">
        <v>156</v>
      </c>
      <c r="AU160" s="226" t="s">
        <v>82</v>
      </c>
      <c r="AV160" s="13" t="s">
        <v>82</v>
      </c>
      <c r="AW160" s="13" t="s">
        <v>34</v>
      </c>
      <c r="AX160" s="13" t="s">
        <v>80</v>
      </c>
      <c r="AY160" s="226" t="s">
        <v>142</v>
      </c>
    </row>
    <row r="161" s="2" customFormat="1">
      <c r="A161" s="34"/>
      <c r="B161" s="35"/>
      <c r="C161" s="36"/>
      <c r="D161" s="211" t="s">
        <v>191</v>
      </c>
      <c r="E161" s="36"/>
      <c r="F161" s="246" t="s">
        <v>194</v>
      </c>
      <c r="G161" s="36"/>
      <c r="H161" s="36"/>
      <c r="I161" s="36"/>
      <c r="J161" s="36"/>
      <c r="K161" s="36"/>
      <c r="L161" s="40"/>
      <c r="M161" s="213"/>
      <c r="N161" s="214"/>
      <c r="O161" s="79"/>
      <c r="P161" s="79"/>
      <c r="Q161" s="79"/>
      <c r="R161" s="79"/>
      <c r="S161" s="79"/>
      <c r="T161" s="80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U161" s="19" t="s">
        <v>82</v>
      </c>
    </row>
    <row r="162" s="2" customFormat="1">
      <c r="A162" s="34"/>
      <c r="B162" s="35"/>
      <c r="C162" s="36"/>
      <c r="D162" s="211" t="s">
        <v>191</v>
      </c>
      <c r="E162" s="36"/>
      <c r="F162" s="247" t="s">
        <v>195</v>
      </c>
      <c r="G162" s="36"/>
      <c r="H162" s="248">
        <v>41.340000000000003</v>
      </c>
      <c r="I162" s="36"/>
      <c r="J162" s="36"/>
      <c r="K162" s="36"/>
      <c r="L162" s="40"/>
      <c r="M162" s="213"/>
      <c r="N162" s="214"/>
      <c r="O162" s="79"/>
      <c r="P162" s="79"/>
      <c r="Q162" s="79"/>
      <c r="R162" s="79"/>
      <c r="S162" s="79"/>
      <c r="T162" s="80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U162" s="19" t="s">
        <v>82</v>
      </c>
    </row>
    <row r="163" s="13" customFormat="1">
      <c r="A163" s="13"/>
      <c r="B163" s="217"/>
      <c r="C163" s="218"/>
      <c r="D163" s="211" t="s">
        <v>156</v>
      </c>
      <c r="E163" s="218"/>
      <c r="F163" s="220" t="s">
        <v>226</v>
      </c>
      <c r="G163" s="218"/>
      <c r="H163" s="221">
        <v>74.412000000000006</v>
      </c>
      <c r="I163" s="218"/>
      <c r="J163" s="218"/>
      <c r="K163" s="218"/>
      <c r="L163" s="222"/>
      <c r="M163" s="223"/>
      <c r="N163" s="224"/>
      <c r="O163" s="224"/>
      <c r="P163" s="224"/>
      <c r="Q163" s="224"/>
      <c r="R163" s="224"/>
      <c r="S163" s="224"/>
      <c r="T163" s="22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6" t="s">
        <v>156</v>
      </c>
      <c r="AU163" s="226" t="s">
        <v>82</v>
      </c>
      <c r="AV163" s="13" t="s">
        <v>82</v>
      </c>
      <c r="AW163" s="13" t="s">
        <v>4</v>
      </c>
      <c r="AX163" s="13" t="s">
        <v>80</v>
      </c>
      <c r="AY163" s="226" t="s">
        <v>142</v>
      </c>
    </row>
    <row r="164" s="2" customFormat="1" ht="16.5" customHeight="1">
      <c r="A164" s="34"/>
      <c r="B164" s="35"/>
      <c r="C164" s="199" t="s">
        <v>227</v>
      </c>
      <c r="D164" s="199" t="s">
        <v>145</v>
      </c>
      <c r="E164" s="200" t="s">
        <v>228</v>
      </c>
      <c r="F164" s="201" t="s">
        <v>229</v>
      </c>
      <c r="G164" s="202" t="s">
        <v>168</v>
      </c>
      <c r="H164" s="203">
        <v>147.584</v>
      </c>
      <c r="I164" s="204">
        <v>19.899999999999999</v>
      </c>
      <c r="J164" s="204">
        <f>ROUND(I164*H164,2)</f>
        <v>2936.9200000000001</v>
      </c>
      <c r="K164" s="201" t="s">
        <v>161</v>
      </c>
      <c r="L164" s="40"/>
      <c r="M164" s="205" t="s">
        <v>17</v>
      </c>
      <c r="N164" s="206" t="s">
        <v>43</v>
      </c>
      <c r="O164" s="207">
        <v>0.0089999999999999993</v>
      </c>
      <c r="P164" s="207">
        <f>O164*H164</f>
        <v>1.3282559999999999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9" t="s">
        <v>150</v>
      </c>
      <c r="AT164" s="209" t="s">
        <v>145</v>
      </c>
      <c r="AU164" s="209" t="s">
        <v>82</v>
      </c>
      <c r="AY164" s="19" t="s">
        <v>142</v>
      </c>
      <c r="BE164" s="210">
        <f>IF(N164="základní",J164,0)</f>
        <v>2936.9200000000001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9" t="s">
        <v>80</v>
      </c>
      <c r="BK164" s="210">
        <f>ROUND(I164*H164,2)</f>
        <v>2936.9200000000001</v>
      </c>
      <c r="BL164" s="19" t="s">
        <v>150</v>
      </c>
      <c r="BM164" s="209" t="s">
        <v>230</v>
      </c>
    </row>
    <row r="165" s="2" customFormat="1">
      <c r="A165" s="34"/>
      <c r="B165" s="35"/>
      <c r="C165" s="36"/>
      <c r="D165" s="211" t="s">
        <v>152</v>
      </c>
      <c r="E165" s="36"/>
      <c r="F165" s="212" t="s">
        <v>231</v>
      </c>
      <c r="G165" s="36"/>
      <c r="H165" s="36"/>
      <c r="I165" s="36"/>
      <c r="J165" s="36"/>
      <c r="K165" s="36"/>
      <c r="L165" s="40"/>
      <c r="M165" s="213"/>
      <c r="N165" s="214"/>
      <c r="O165" s="79"/>
      <c r="P165" s="79"/>
      <c r="Q165" s="79"/>
      <c r="R165" s="79"/>
      <c r="S165" s="79"/>
      <c r="T165" s="80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9" t="s">
        <v>152</v>
      </c>
      <c r="AU165" s="19" t="s">
        <v>82</v>
      </c>
    </row>
    <row r="166" s="2" customFormat="1">
      <c r="A166" s="34"/>
      <c r="B166" s="35"/>
      <c r="C166" s="36"/>
      <c r="D166" s="215" t="s">
        <v>154</v>
      </c>
      <c r="E166" s="36"/>
      <c r="F166" s="216" t="s">
        <v>232</v>
      </c>
      <c r="G166" s="36"/>
      <c r="H166" s="36"/>
      <c r="I166" s="36"/>
      <c r="J166" s="36"/>
      <c r="K166" s="36"/>
      <c r="L166" s="40"/>
      <c r="M166" s="213"/>
      <c r="N166" s="214"/>
      <c r="O166" s="79"/>
      <c r="P166" s="79"/>
      <c r="Q166" s="79"/>
      <c r="R166" s="79"/>
      <c r="S166" s="79"/>
      <c r="T166" s="80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9" t="s">
        <v>154</v>
      </c>
      <c r="AU166" s="19" t="s">
        <v>82</v>
      </c>
    </row>
    <row r="167" s="13" customFormat="1">
      <c r="A167" s="13"/>
      <c r="B167" s="217"/>
      <c r="C167" s="218"/>
      <c r="D167" s="211" t="s">
        <v>156</v>
      </c>
      <c r="E167" s="219" t="s">
        <v>17</v>
      </c>
      <c r="F167" s="220" t="s">
        <v>233</v>
      </c>
      <c r="G167" s="218"/>
      <c r="H167" s="221">
        <v>41.340000000000003</v>
      </c>
      <c r="I167" s="218"/>
      <c r="J167" s="218"/>
      <c r="K167" s="218"/>
      <c r="L167" s="222"/>
      <c r="M167" s="223"/>
      <c r="N167" s="224"/>
      <c r="O167" s="224"/>
      <c r="P167" s="224"/>
      <c r="Q167" s="224"/>
      <c r="R167" s="224"/>
      <c r="S167" s="224"/>
      <c r="T167" s="22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6" t="s">
        <v>156</v>
      </c>
      <c r="AU167" s="226" t="s">
        <v>82</v>
      </c>
      <c r="AV167" s="13" t="s">
        <v>82</v>
      </c>
      <c r="AW167" s="13" t="s">
        <v>34</v>
      </c>
      <c r="AX167" s="13" t="s">
        <v>72</v>
      </c>
      <c r="AY167" s="226" t="s">
        <v>142</v>
      </c>
    </row>
    <row r="168" s="13" customFormat="1">
      <c r="A168" s="13"/>
      <c r="B168" s="217"/>
      <c r="C168" s="218"/>
      <c r="D168" s="211" t="s">
        <v>156</v>
      </c>
      <c r="E168" s="219" t="s">
        <v>17</v>
      </c>
      <c r="F168" s="220" t="s">
        <v>234</v>
      </c>
      <c r="G168" s="218"/>
      <c r="H168" s="221">
        <v>106.244</v>
      </c>
      <c r="I168" s="218"/>
      <c r="J168" s="218"/>
      <c r="K168" s="218"/>
      <c r="L168" s="222"/>
      <c r="M168" s="223"/>
      <c r="N168" s="224"/>
      <c r="O168" s="224"/>
      <c r="P168" s="224"/>
      <c r="Q168" s="224"/>
      <c r="R168" s="224"/>
      <c r="S168" s="224"/>
      <c r="T168" s="22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6" t="s">
        <v>156</v>
      </c>
      <c r="AU168" s="226" t="s">
        <v>82</v>
      </c>
      <c r="AV168" s="13" t="s">
        <v>82</v>
      </c>
      <c r="AW168" s="13" t="s">
        <v>34</v>
      </c>
      <c r="AX168" s="13" t="s">
        <v>72</v>
      </c>
      <c r="AY168" s="226" t="s">
        <v>142</v>
      </c>
    </row>
    <row r="169" s="14" customFormat="1">
      <c r="A169" s="14"/>
      <c r="B169" s="227"/>
      <c r="C169" s="228"/>
      <c r="D169" s="211" t="s">
        <v>156</v>
      </c>
      <c r="E169" s="229" t="s">
        <v>17</v>
      </c>
      <c r="F169" s="230" t="s">
        <v>175</v>
      </c>
      <c r="G169" s="228"/>
      <c r="H169" s="231">
        <v>147.584</v>
      </c>
      <c r="I169" s="228"/>
      <c r="J169" s="228"/>
      <c r="K169" s="228"/>
      <c r="L169" s="232"/>
      <c r="M169" s="233"/>
      <c r="N169" s="234"/>
      <c r="O169" s="234"/>
      <c r="P169" s="234"/>
      <c r="Q169" s="234"/>
      <c r="R169" s="234"/>
      <c r="S169" s="234"/>
      <c r="T169" s="23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36" t="s">
        <v>156</v>
      </c>
      <c r="AU169" s="236" t="s">
        <v>82</v>
      </c>
      <c r="AV169" s="14" t="s">
        <v>150</v>
      </c>
      <c r="AW169" s="14" t="s">
        <v>34</v>
      </c>
      <c r="AX169" s="14" t="s">
        <v>80</v>
      </c>
      <c r="AY169" s="236" t="s">
        <v>142</v>
      </c>
    </row>
    <row r="170" s="2" customFormat="1">
      <c r="A170" s="34"/>
      <c r="B170" s="35"/>
      <c r="C170" s="36"/>
      <c r="D170" s="211" t="s">
        <v>191</v>
      </c>
      <c r="E170" s="36"/>
      <c r="F170" s="246" t="s">
        <v>194</v>
      </c>
      <c r="G170" s="36"/>
      <c r="H170" s="36"/>
      <c r="I170" s="36"/>
      <c r="J170" s="36"/>
      <c r="K170" s="36"/>
      <c r="L170" s="40"/>
      <c r="M170" s="213"/>
      <c r="N170" s="214"/>
      <c r="O170" s="79"/>
      <c r="P170" s="79"/>
      <c r="Q170" s="79"/>
      <c r="R170" s="79"/>
      <c r="S170" s="79"/>
      <c r="T170" s="80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U170" s="19" t="s">
        <v>82</v>
      </c>
    </row>
    <row r="171" s="2" customFormat="1">
      <c r="A171" s="34"/>
      <c r="B171" s="35"/>
      <c r="C171" s="36"/>
      <c r="D171" s="211" t="s">
        <v>191</v>
      </c>
      <c r="E171" s="36"/>
      <c r="F171" s="247" t="s">
        <v>195</v>
      </c>
      <c r="G171" s="36"/>
      <c r="H171" s="248">
        <v>41.340000000000003</v>
      </c>
      <c r="I171" s="36"/>
      <c r="J171" s="36"/>
      <c r="K171" s="36"/>
      <c r="L171" s="40"/>
      <c r="M171" s="213"/>
      <c r="N171" s="214"/>
      <c r="O171" s="79"/>
      <c r="P171" s="79"/>
      <c r="Q171" s="79"/>
      <c r="R171" s="79"/>
      <c r="S171" s="79"/>
      <c r="T171" s="80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U171" s="19" t="s">
        <v>82</v>
      </c>
    </row>
    <row r="172" s="2" customFormat="1">
      <c r="A172" s="34"/>
      <c r="B172" s="35"/>
      <c r="C172" s="36"/>
      <c r="D172" s="211" t="s">
        <v>191</v>
      </c>
      <c r="E172" s="36"/>
      <c r="F172" s="246" t="s">
        <v>192</v>
      </c>
      <c r="G172" s="36"/>
      <c r="H172" s="36"/>
      <c r="I172" s="36"/>
      <c r="J172" s="36"/>
      <c r="K172" s="36"/>
      <c r="L172" s="40"/>
      <c r="M172" s="213"/>
      <c r="N172" s="214"/>
      <c r="O172" s="79"/>
      <c r="P172" s="79"/>
      <c r="Q172" s="79"/>
      <c r="R172" s="79"/>
      <c r="S172" s="79"/>
      <c r="T172" s="80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U172" s="19" t="s">
        <v>82</v>
      </c>
    </row>
    <row r="173" s="2" customFormat="1">
      <c r="A173" s="34"/>
      <c r="B173" s="35"/>
      <c r="C173" s="36"/>
      <c r="D173" s="211" t="s">
        <v>191</v>
      </c>
      <c r="E173" s="36"/>
      <c r="F173" s="247" t="s">
        <v>182</v>
      </c>
      <c r="G173" s="36"/>
      <c r="H173" s="248">
        <v>114.413</v>
      </c>
      <c r="I173" s="36"/>
      <c r="J173" s="36"/>
      <c r="K173" s="36"/>
      <c r="L173" s="40"/>
      <c r="M173" s="213"/>
      <c r="N173" s="214"/>
      <c r="O173" s="79"/>
      <c r="P173" s="79"/>
      <c r="Q173" s="79"/>
      <c r="R173" s="79"/>
      <c r="S173" s="79"/>
      <c r="T173" s="80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U173" s="19" t="s">
        <v>82</v>
      </c>
    </row>
    <row r="174" s="2" customFormat="1">
      <c r="A174" s="34"/>
      <c r="B174" s="35"/>
      <c r="C174" s="36"/>
      <c r="D174" s="211" t="s">
        <v>191</v>
      </c>
      <c r="E174" s="36"/>
      <c r="F174" s="246" t="s">
        <v>193</v>
      </c>
      <c r="G174" s="36"/>
      <c r="H174" s="36"/>
      <c r="I174" s="36"/>
      <c r="J174" s="36"/>
      <c r="K174" s="36"/>
      <c r="L174" s="40"/>
      <c r="M174" s="213"/>
      <c r="N174" s="214"/>
      <c r="O174" s="79"/>
      <c r="P174" s="79"/>
      <c r="Q174" s="79"/>
      <c r="R174" s="79"/>
      <c r="S174" s="79"/>
      <c r="T174" s="80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U174" s="19" t="s">
        <v>82</v>
      </c>
    </row>
    <row r="175" s="2" customFormat="1">
      <c r="A175" s="34"/>
      <c r="B175" s="35"/>
      <c r="C175" s="36"/>
      <c r="D175" s="211" t="s">
        <v>191</v>
      </c>
      <c r="E175" s="36"/>
      <c r="F175" s="247" t="s">
        <v>172</v>
      </c>
      <c r="G175" s="36"/>
      <c r="H175" s="248">
        <v>25.739999999999998</v>
      </c>
      <c r="I175" s="36"/>
      <c r="J175" s="36"/>
      <c r="K175" s="36"/>
      <c r="L175" s="40"/>
      <c r="M175" s="213"/>
      <c r="N175" s="214"/>
      <c r="O175" s="79"/>
      <c r="P175" s="79"/>
      <c r="Q175" s="79"/>
      <c r="R175" s="79"/>
      <c r="S175" s="79"/>
      <c r="T175" s="80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U175" s="19" t="s">
        <v>82</v>
      </c>
    </row>
    <row r="176" s="2" customFormat="1">
      <c r="A176" s="34"/>
      <c r="B176" s="35"/>
      <c r="C176" s="36"/>
      <c r="D176" s="211" t="s">
        <v>191</v>
      </c>
      <c r="E176" s="36"/>
      <c r="F176" s="247" t="s">
        <v>173</v>
      </c>
      <c r="G176" s="36"/>
      <c r="H176" s="248">
        <v>5.5</v>
      </c>
      <c r="I176" s="36"/>
      <c r="J176" s="36"/>
      <c r="K176" s="36"/>
      <c r="L176" s="40"/>
      <c r="M176" s="213"/>
      <c r="N176" s="214"/>
      <c r="O176" s="79"/>
      <c r="P176" s="79"/>
      <c r="Q176" s="79"/>
      <c r="R176" s="79"/>
      <c r="S176" s="79"/>
      <c r="T176" s="80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U176" s="19" t="s">
        <v>82</v>
      </c>
    </row>
    <row r="177" s="2" customFormat="1">
      <c r="A177" s="34"/>
      <c r="B177" s="35"/>
      <c r="C177" s="36"/>
      <c r="D177" s="211" t="s">
        <v>191</v>
      </c>
      <c r="E177" s="36"/>
      <c r="F177" s="247" t="s">
        <v>174</v>
      </c>
      <c r="G177" s="36"/>
      <c r="H177" s="248">
        <v>1.9310000000000001</v>
      </c>
      <c r="I177" s="36"/>
      <c r="J177" s="36"/>
      <c r="K177" s="36"/>
      <c r="L177" s="40"/>
      <c r="M177" s="213"/>
      <c r="N177" s="214"/>
      <c r="O177" s="79"/>
      <c r="P177" s="79"/>
      <c r="Q177" s="79"/>
      <c r="R177" s="79"/>
      <c r="S177" s="79"/>
      <c r="T177" s="80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U177" s="19" t="s">
        <v>82</v>
      </c>
    </row>
    <row r="178" s="2" customFormat="1">
      <c r="A178" s="34"/>
      <c r="B178" s="35"/>
      <c r="C178" s="36"/>
      <c r="D178" s="211" t="s">
        <v>191</v>
      </c>
      <c r="E178" s="36"/>
      <c r="F178" s="247" t="s">
        <v>175</v>
      </c>
      <c r="G178" s="36"/>
      <c r="H178" s="248">
        <v>33.170999999999999</v>
      </c>
      <c r="I178" s="36"/>
      <c r="J178" s="36"/>
      <c r="K178" s="36"/>
      <c r="L178" s="40"/>
      <c r="M178" s="213"/>
      <c r="N178" s="214"/>
      <c r="O178" s="79"/>
      <c r="P178" s="79"/>
      <c r="Q178" s="79"/>
      <c r="R178" s="79"/>
      <c r="S178" s="79"/>
      <c r="T178" s="80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U178" s="19" t="s">
        <v>82</v>
      </c>
    </row>
    <row r="179" s="2" customFormat="1" ht="16.5" customHeight="1">
      <c r="A179" s="34"/>
      <c r="B179" s="35"/>
      <c r="C179" s="199" t="s">
        <v>235</v>
      </c>
      <c r="D179" s="199" t="s">
        <v>145</v>
      </c>
      <c r="E179" s="200" t="s">
        <v>236</v>
      </c>
      <c r="F179" s="201" t="s">
        <v>237</v>
      </c>
      <c r="G179" s="202" t="s">
        <v>168</v>
      </c>
      <c r="H179" s="203">
        <v>106.244</v>
      </c>
      <c r="I179" s="204">
        <v>144</v>
      </c>
      <c r="J179" s="204">
        <f>ROUND(I179*H179,2)</f>
        <v>15299.139999999999</v>
      </c>
      <c r="K179" s="201" t="s">
        <v>161</v>
      </c>
      <c r="L179" s="40"/>
      <c r="M179" s="205" t="s">
        <v>17</v>
      </c>
      <c r="N179" s="206" t="s">
        <v>43</v>
      </c>
      <c r="O179" s="207">
        <v>0.32800000000000001</v>
      </c>
      <c r="P179" s="207">
        <f>O179*H179</f>
        <v>34.848032000000003</v>
      </c>
      <c r="Q179" s="207">
        <v>0</v>
      </c>
      <c r="R179" s="207">
        <f>Q179*H179</f>
        <v>0</v>
      </c>
      <c r="S179" s="207">
        <v>0</v>
      </c>
      <c r="T179" s="20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9" t="s">
        <v>150</v>
      </c>
      <c r="AT179" s="209" t="s">
        <v>145</v>
      </c>
      <c r="AU179" s="209" t="s">
        <v>82</v>
      </c>
      <c r="AY179" s="19" t="s">
        <v>142</v>
      </c>
      <c r="BE179" s="210">
        <f>IF(N179="základní",J179,0)</f>
        <v>15299.139999999999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9" t="s">
        <v>80</v>
      </c>
      <c r="BK179" s="210">
        <f>ROUND(I179*H179,2)</f>
        <v>15299.139999999999</v>
      </c>
      <c r="BL179" s="19" t="s">
        <v>150</v>
      </c>
      <c r="BM179" s="209" t="s">
        <v>238</v>
      </c>
    </row>
    <row r="180" s="2" customFormat="1">
      <c r="A180" s="34"/>
      <c r="B180" s="35"/>
      <c r="C180" s="36"/>
      <c r="D180" s="211" t="s">
        <v>152</v>
      </c>
      <c r="E180" s="36"/>
      <c r="F180" s="212" t="s">
        <v>239</v>
      </c>
      <c r="G180" s="36"/>
      <c r="H180" s="36"/>
      <c r="I180" s="36"/>
      <c r="J180" s="36"/>
      <c r="K180" s="36"/>
      <c r="L180" s="40"/>
      <c r="M180" s="213"/>
      <c r="N180" s="214"/>
      <c r="O180" s="79"/>
      <c r="P180" s="79"/>
      <c r="Q180" s="79"/>
      <c r="R180" s="79"/>
      <c r="S180" s="79"/>
      <c r="T180" s="80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9" t="s">
        <v>152</v>
      </c>
      <c r="AU180" s="19" t="s">
        <v>82</v>
      </c>
    </row>
    <row r="181" s="2" customFormat="1">
      <c r="A181" s="34"/>
      <c r="B181" s="35"/>
      <c r="C181" s="36"/>
      <c r="D181" s="215" t="s">
        <v>154</v>
      </c>
      <c r="E181" s="36"/>
      <c r="F181" s="216" t="s">
        <v>240</v>
      </c>
      <c r="G181" s="36"/>
      <c r="H181" s="36"/>
      <c r="I181" s="36"/>
      <c r="J181" s="36"/>
      <c r="K181" s="36"/>
      <c r="L181" s="40"/>
      <c r="M181" s="213"/>
      <c r="N181" s="214"/>
      <c r="O181" s="79"/>
      <c r="P181" s="79"/>
      <c r="Q181" s="79"/>
      <c r="R181" s="79"/>
      <c r="S181" s="79"/>
      <c r="T181" s="80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9" t="s">
        <v>154</v>
      </c>
      <c r="AU181" s="19" t="s">
        <v>82</v>
      </c>
    </row>
    <row r="182" s="13" customFormat="1">
      <c r="A182" s="13"/>
      <c r="B182" s="217"/>
      <c r="C182" s="218"/>
      <c r="D182" s="211" t="s">
        <v>156</v>
      </c>
      <c r="E182" s="219" t="s">
        <v>17</v>
      </c>
      <c r="F182" s="220" t="s">
        <v>241</v>
      </c>
      <c r="G182" s="218"/>
      <c r="H182" s="221">
        <v>106.244</v>
      </c>
      <c r="I182" s="218"/>
      <c r="J182" s="218"/>
      <c r="K182" s="218"/>
      <c r="L182" s="222"/>
      <c r="M182" s="223"/>
      <c r="N182" s="224"/>
      <c r="O182" s="224"/>
      <c r="P182" s="224"/>
      <c r="Q182" s="224"/>
      <c r="R182" s="224"/>
      <c r="S182" s="224"/>
      <c r="T182" s="22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6" t="s">
        <v>156</v>
      </c>
      <c r="AU182" s="226" t="s">
        <v>82</v>
      </c>
      <c r="AV182" s="13" t="s">
        <v>82</v>
      </c>
      <c r="AW182" s="13" t="s">
        <v>34</v>
      </c>
      <c r="AX182" s="13" t="s">
        <v>80</v>
      </c>
      <c r="AY182" s="226" t="s">
        <v>142</v>
      </c>
    </row>
    <row r="183" s="2" customFormat="1">
      <c r="A183" s="34"/>
      <c r="B183" s="35"/>
      <c r="C183" s="36"/>
      <c r="D183" s="211" t="s">
        <v>191</v>
      </c>
      <c r="E183" s="36"/>
      <c r="F183" s="246" t="s">
        <v>192</v>
      </c>
      <c r="G183" s="36"/>
      <c r="H183" s="36"/>
      <c r="I183" s="36"/>
      <c r="J183" s="36"/>
      <c r="K183" s="36"/>
      <c r="L183" s="40"/>
      <c r="M183" s="213"/>
      <c r="N183" s="214"/>
      <c r="O183" s="79"/>
      <c r="P183" s="79"/>
      <c r="Q183" s="79"/>
      <c r="R183" s="79"/>
      <c r="S183" s="79"/>
      <c r="T183" s="80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U183" s="19" t="s">
        <v>82</v>
      </c>
    </row>
    <row r="184" s="2" customFormat="1">
      <c r="A184" s="34"/>
      <c r="B184" s="35"/>
      <c r="C184" s="36"/>
      <c r="D184" s="211" t="s">
        <v>191</v>
      </c>
      <c r="E184" s="36"/>
      <c r="F184" s="247" t="s">
        <v>182</v>
      </c>
      <c r="G184" s="36"/>
      <c r="H184" s="248">
        <v>114.413</v>
      </c>
      <c r="I184" s="36"/>
      <c r="J184" s="36"/>
      <c r="K184" s="36"/>
      <c r="L184" s="40"/>
      <c r="M184" s="213"/>
      <c r="N184" s="214"/>
      <c r="O184" s="79"/>
      <c r="P184" s="79"/>
      <c r="Q184" s="79"/>
      <c r="R184" s="79"/>
      <c r="S184" s="79"/>
      <c r="T184" s="80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U184" s="19" t="s">
        <v>82</v>
      </c>
    </row>
    <row r="185" s="2" customFormat="1">
      <c r="A185" s="34"/>
      <c r="B185" s="35"/>
      <c r="C185" s="36"/>
      <c r="D185" s="211" t="s">
        <v>191</v>
      </c>
      <c r="E185" s="36"/>
      <c r="F185" s="246" t="s">
        <v>193</v>
      </c>
      <c r="G185" s="36"/>
      <c r="H185" s="36"/>
      <c r="I185" s="36"/>
      <c r="J185" s="36"/>
      <c r="K185" s="36"/>
      <c r="L185" s="40"/>
      <c r="M185" s="213"/>
      <c r="N185" s="214"/>
      <c r="O185" s="79"/>
      <c r="P185" s="79"/>
      <c r="Q185" s="79"/>
      <c r="R185" s="79"/>
      <c r="S185" s="79"/>
      <c r="T185" s="80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U185" s="19" t="s">
        <v>82</v>
      </c>
    </row>
    <row r="186" s="2" customFormat="1">
      <c r="A186" s="34"/>
      <c r="B186" s="35"/>
      <c r="C186" s="36"/>
      <c r="D186" s="211" t="s">
        <v>191</v>
      </c>
      <c r="E186" s="36"/>
      <c r="F186" s="247" t="s">
        <v>172</v>
      </c>
      <c r="G186" s="36"/>
      <c r="H186" s="248">
        <v>25.739999999999998</v>
      </c>
      <c r="I186" s="36"/>
      <c r="J186" s="36"/>
      <c r="K186" s="36"/>
      <c r="L186" s="40"/>
      <c r="M186" s="213"/>
      <c r="N186" s="214"/>
      <c r="O186" s="79"/>
      <c r="P186" s="79"/>
      <c r="Q186" s="79"/>
      <c r="R186" s="79"/>
      <c r="S186" s="79"/>
      <c r="T186" s="80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U186" s="19" t="s">
        <v>82</v>
      </c>
    </row>
    <row r="187" s="2" customFormat="1">
      <c r="A187" s="34"/>
      <c r="B187" s="35"/>
      <c r="C187" s="36"/>
      <c r="D187" s="211" t="s">
        <v>191</v>
      </c>
      <c r="E187" s="36"/>
      <c r="F187" s="247" t="s">
        <v>173</v>
      </c>
      <c r="G187" s="36"/>
      <c r="H187" s="248">
        <v>5.5</v>
      </c>
      <c r="I187" s="36"/>
      <c r="J187" s="36"/>
      <c r="K187" s="36"/>
      <c r="L187" s="40"/>
      <c r="M187" s="213"/>
      <c r="N187" s="214"/>
      <c r="O187" s="79"/>
      <c r="P187" s="79"/>
      <c r="Q187" s="79"/>
      <c r="R187" s="79"/>
      <c r="S187" s="79"/>
      <c r="T187" s="80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U187" s="19" t="s">
        <v>82</v>
      </c>
    </row>
    <row r="188" s="2" customFormat="1">
      <c r="A188" s="34"/>
      <c r="B188" s="35"/>
      <c r="C188" s="36"/>
      <c r="D188" s="211" t="s">
        <v>191</v>
      </c>
      <c r="E188" s="36"/>
      <c r="F188" s="247" t="s">
        <v>174</v>
      </c>
      <c r="G188" s="36"/>
      <c r="H188" s="248">
        <v>1.9310000000000001</v>
      </c>
      <c r="I188" s="36"/>
      <c r="J188" s="36"/>
      <c r="K188" s="36"/>
      <c r="L188" s="40"/>
      <c r="M188" s="213"/>
      <c r="N188" s="214"/>
      <c r="O188" s="79"/>
      <c r="P188" s="79"/>
      <c r="Q188" s="79"/>
      <c r="R188" s="79"/>
      <c r="S188" s="79"/>
      <c r="T188" s="80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U188" s="19" t="s">
        <v>82</v>
      </c>
    </row>
    <row r="189" s="2" customFormat="1">
      <c r="A189" s="34"/>
      <c r="B189" s="35"/>
      <c r="C189" s="36"/>
      <c r="D189" s="211" t="s">
        <v>191</v>
      </c>
      <c r="E189" s="36"/>
      <c r="F189" s="247" t="s">
        <v>175</v>
      </c>
      <c r="G189" s="36"/>
      <c r="H189" s="248">
        <v>33.170999999999999</v>
      </c>
      <c r="I189" s="36"/>
      <c r="J189" s="36"/>
      <c r="K189" s="36"/>
      <c r="L189" s="40"/>
      <c r="M189" s="213"/>
      <c r="N189" s="214"/>
      <c r="O189" s="79"/>
      <c r="P189" s="79"/>
      <c r="Q189" s="79"/>
      <c r="R189" s="79"/>
      <c r="S189" s="79"/>
      <c r="T189" s="80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U189" s="19" t="s">
        <v>82</v>
      </c>
    </row>
    <row r="190" s="2" customFormat="1">
      <c r="A190" s="34"/>
      <c r="B190" s="35"/>
      <c r="C190" s="36"/>
      <c r="D190" s="211" t="s">
        <v>191</v>
      </c>
      <c r="E190" s="36"/>
      <c r="F190" s="246" t="s">
        <v>194</v>
      </c>
      <c r="G190" s="36"/>
      <c r="H190" s="36"/>
      <c r="I190" s="36"/>
      <c r="J190" s="36"/>
      <c r="K190" s="36"/>
      <c r="L190" s="40"/>
      <c r="M190" s="213"/>
      <c r="N190" s="214"/>
      <c r="O190" s="79"/>
      <c r="P190" s="79"/>
      <c r="Q190" s="79"/>
      <c r="R190" s="79"/>
      <c r="S190" s="79"/>
      <c r="T190" s="80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U190" s="19" t="s">
        <v>82</v>
      </c>
    </row>
    <row r="191" s="2" customFormat="1">
      <c r="A191" s="34"/>
      <c r="B191" s="35"/>
      <c r="C191" s="36"/>
      <c r="D191" s="211" t="s">
        <v>191</v>
      </c>
      <c r="E191" s="36"/>
      <c r="F191" s="247" t="s">
        <v>195</v>
      </c>
      <c r="G191" s="36"/>
      <c r="H191" s="248">
        <v>41.340000000000003</v>
      </c>
      <c r="I191" s="36"/>
      <c r="J191" s="36"/>
      <c r="K191" s="36"/>
      <c r="L191" s="40"/>
      <c r="M191" s="213"/>
      <c r="N191" s="214"/>
      <c r="O191" s="79"/>
      <c r="P191" s="79"/>
      <c r="Q191" s="79"/>
      <c r="R191" s="79"/>
      <c r="S191" s="79"/>
      <c r="T191" s="80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U191" s="19" t="s">
        <v>82</v>
      </c>
    </row>
    <row r="192" s="12" customFormat="1" ht="20.88" customHeight="1">
      <c r="A192" s="12"/>
      <c r="B192" s="184"/>
      <c r="C192" s="185"/>
      <c r="D192" s="186" t="s">
        <v>71</v>
      </c>
      <c r="E192" s="197" t="s">
        <v>242</v>
      </c>
      <c r="F192" s="197" t="s">
        <v>243</v>
      </c>
      <c r="G192" s="185"/>
      <c r="H192" s="185"/>
      <c r="I192" s="185"/>
      <c r="J192" s="198">
        <f>BK192</f>
        <v>1541390.3999999999</v>
      </c>
      <c r="K192" s="185"/>
      <c r="L192" s="189"/>
      <c r="M192" s="190"/>
      <c r="N192" s="191"/>
      <c r="O192" s="191"/>
      <c r="P192" s="192">
        <f>SUM(P193:P214)</f>
        <v>577.76400000000001</v>
      </c>
      <c r="Q192" s="191"/>
      <c r="R192" s="192">
        <f>SUM(R193:R214)</f>
        <v>26.243639999999999</v>
      </c>
      <c r="S192" s="191"/>
      <c r="T192" s="193">
        <f>SUM(T193:T214)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94" t="s">
        <v>80</v>
      </c>
      <c r="AT192" s="195" t="s">
        <v>71</v>
      </c>
      <c r="AU192" s="195" t="s">
        <v>82</v>
      </c>
      <c r="AY192" s="194" t="s">
        <v>142</v>
      </c>
      <c r="BK192" s="196">
        <f>SUM(BK193:BK214)</f>
        <v>1541390.3999999999</v>
      </c>
    </row>
    <row r="193" s="2" customFormat="1" ht="16.5" customHeight="1">
      <c r="A193" s="34"/>
      <c r="B193" s="35"/>
      <c r="C193" s="199" t="s">
        <v>244</v>
      </c>
      <c r="D193" s="199" t="s">
        <v>145</v>
      </c>
      <c r="E193" s="200" t="s">
        <v>245</v>
      </c>
      <c r="F193" s="201" t="s">
        <v>246</v>
      </c>
      <c r="G193" s="202" t="s">
        <v>148</v>
      </c>
      <c r="H193" s="203">
        <v>18</v>
      </c>
      <c r="I193" s="204">
        <v>8170</v>
      </c>
      <c r="J193" s="204">
        <f>ROUND(I193*H193,2)</f>
        <v>147060</v>
      </c>
      <c r="K193" s="201" t="s">
        <v>161</v>
      </c>
      <c r="L193" s="40"/>
      <c r="M193" s="205" t="s">
        <v>17</v>
      </c>
      <c r="N193" s="206" t="s">
        <v>43</v>
      </c>
      <c r="O193" s="207">
        <v>2.9900000000000002</v>
      </c>
      <c r="P193" s="207">
        <f>O193*H193</f>
        <v>53.820000000000007</v>
      </c>
      <c r="Q193" s="207">
        <v>0.15478</v>
      </c>
      <c r="R193" s="207">
        <f>Q193*H193</f>
        <v>2.7860399999999998</v>
      </c>
      <c r="S193" s="207">
        <v>0</v>
      </c>
      <c r="T193" s="20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9" t="s">
        <v>150</v>
      </c>
      <c r="AT193" s="209" t="s">
        <v>145</v>
      </c>
      <c r="AU193" s="209" t="s">
        <v>176</v>
      </c>
      <c r="AY193" s="19" t="s">
        <v>142</v>
      </c>
      <c r="BE193" s="210">
        <f>IF(N193="základní",J193,0)</f>
        <v>147060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9" t="s">
        <v>80</v>
      </c>
      <c r="BK193" s="210">
        <f>ROUND(I193*H193,2)</f>
        <v>147060</v>
      </c>
      <c r="BL193" s="19" t="s">
        <v>150</v>
      </c>
      <c r="BM193" s="209" t="s">
        <v>247</v>
      </c>
    </row>
    <row r="194" s="2" customFormat="1">
      <c r="A194" s="34"/>
      <c r="B194" s="35"/>
      <c r="C194" s="36"/>
      <c r="D194" s="211" t="s">
        <v>152</v>
      </c>
      <c r="E194" s="36"/>
      <c r="F194" s="212" t="s">
        <v>248</v>
      </c>
      <c r="G194" s="36"/>
      <c r="H194" s="36"/>
      <c r="I194" s="36"/>
      <c r="J194" s="36"/>
      <c r="K194" s="36"/>
      <c r="L194" s="40"/>
      <c r="M194" s="213"/>
      <c r="N194" s="214"/>
      <c r="O194" s="79"/>
      <c r="P194" s="79"/>
      <c r="Q194" s="79"/>
      <c r="R194" s="79"/>
      <c r="S194" s="79"/>
      <c r="T194" s="80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9" t="s">
        <v>152</v>
      </c>
      <c r="AU194" s="19" t="s">
        <v>176</v>
      </c>
    </row>
    <row r="195" s="2" customFormat="1">
      <c r="A195" s="34"/>
      <c r="B195" s="35"/>
      <c r="C195" s="36"/>
      <c r="D195" s="215" t="s">
        <v>154</v>
      </c>
      <c r="E195" s="36"/>
      <c r="F195" s="216" t="s">
        <v>249</v>
      </c>
      <c r="G195" s="36"/>
      <c r="H195" s="36"/>
      <c r="I195" s="36"/>
      <c r="J195" s="36"/>
      <c r="K195" s="36"/>
      <c r="L195" s="40"/>
      <c r="M195" s="213"/>
      <c r="N195" s="214"/>
      <c r="O195" s="79"/>
      <c r="P195" s="79"/>
      <c r="Q195" s="79"/>
      <c r="R195" s="79"/>
      <c r="S195" s="79"/>
      <c r="T195" s="80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9" t="s">
        <v>154</v>
      </c>
      <c r="AU195" s="19" t="s">
        <v>176</v>
      </c>
    </row>
    <row r="196" s="13" customFormat="1">
      <c r="A196" s="13"/>
      <c r="B196" s="217"/>
      <c r="C196" s="218"/>
      <c r="D196" s="211" t="s">
        <v>156</v>
      </c>
      <c r="E196" s="219" t="s">
        <v>17</v>
      </c>
      <c r="F196" s="220" t="s">
        <v>250</v>
      </c>
      <c r="G196" s="218"/>
      <c r="H196" s="221">
        <v>18</v>
      </c>
      <c r="I196" s="218"/>
      <c r="J196" s="218"/>
      <c r="K196" s="218"/>
      <c r="L196" s="222"/>
      <c r="M196" s="223"/>
      <c r="N196" s="224"/>
      <c r="O196" s="224"/>
      <c r="P196" s="224"/>
      <c r="Q196" s="224"/>
      <c r="R196" s="224"/>
      <c r="S196" s="224"/>
      <c r="T196" s="22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6" t="s">
        <v>156</v>
      </c>
      <c r="AU196" s="226" t="s">
        <v>176</v>
      </c>
      <c r="AV196" s="13" t="s">
        <v>82</v>
      </c>
      <c r="AW196" s="13" t="s">
        <v>34</v>
      </c>
      <c r="AX196" s="13" t="s">
        <v>72</v>
      </c>
      <c r="AY196" s="226" t="s">
        <v>142</v>
      </c>
    </row>
    <row r="197" s="14" customFormat="1">
      <c r="A197" s="14"/>
      <c r="B197" s="227"/>
      <c r="C197" s="228"/>
      <c r="D197" s="211" t="s">
        <v>156</v>
      </c>
      <c r="E197" s="229" t="s">
        <v>17</v>
      </c>
      <c r="F197" s="230" t="s">
        <v>175</v>
      </c>
      <c r="G197" s="228"/>
      <c r="H197" s="231">
        <v>18</v>
      </c>
      <c r="I197" s="228"/>
      <c r="J197" s="228"/>
      <c r="K197" s="228"/>
      <c r="L197" s="232"/>
      <c r="M197" s="233"/>
      <c r="N197" s="234"/>
      <c r="O197" s="234"/>
      <c r="P197" s="234"/>
      <c r="Q197" s="234"/>
      <c r="R197" s="234"/>
      <c r="S197" s="234"/>
      <c r="T197" s="23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36" t="s">
        <v>156</v>
      </c>
      <c r="AU197" s="236" t="s">
        <v>176</v>
      </c>
      <c r="AV197" s="14" t="s">
        <v>150</v>
      </c>
      <c r="AW197" s="14" t="s">
        <v>34</v>
      </c>
      <c r="AX197" s="14" t="s">
        <v>80</v>
      </c>
      <c r="AY197" s="236" t="s">
        <v>142</v>
      </c>
    </row>
    <row r="198" s="2" customFormat="1" ht="16.5" customHeight="1">
      <c r="A198" s="34"/>
      <c r="B198" s="35"/>
      <c r="C198" s="199" t="s">
        <v>251</v>
      </c>
      <c r="D198" s="199" t="s">
        <v>145</v>
      </c>
      <c r="E198" s="200" t="s">
        <v>252</v>
      </c>
      <c r="F198" s="201" t="s">
        <v>253</v>
      </c>
      <c r="G198" s="202" t="s">
        <v>148</v>
      </c>
      <c r="H198" s="203">
        <v>18</v>
      </c>
      <c r="I198" s="204">
        <v>2830</v>
      </c>
      <c r="J198" s="204">
        <f>ROUND(I198*H198,2)</f>
        <v>50940</v>
      </c>
      <c r="K198" s="201" t="s">
        <v>254</v>
      </c>
      <c r="L198" s="40"/>
      <c r="M198" s="205" t="s">
        <v>17</v>
      </c>
      <c r="N198" s="206" t="s">
        <v>43</v>
      </c>
      <c r="O198" s="207">
        <v>6.5</v>
      </c>
      <c r="P198" s="207">
        <f>O198*H198</f>
        <v>117</v>
      </c>
      <c r="Q198" s="207">
        <v>0</v>
      </c>
      <c r="R198" s="207">
        <f>Q198*H198</f>
        <v>0</v>
      </c>
      <c r="S198" s="207">
        <v>0</v>
      </c>
      <c r="T198" s="20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9" t="s">
        <v>150</v>
      </c>
      <c r="AT198" s="209" t="s">
        <v>145</v>
      </c>
      <c r="AU198" s="209" t="s">
        <v>176</v>
      </c>
      <c r="AY198" s="19" t="s">
        <v>142</v>
      </c>
      <c r="BE198" s="210">
        <f>IF(N198="základní",J198,0)</f>
        <v>50940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9" t="s">
        <v>80</v>
      </c>
      <c r="BK198" s="210">
        <f>ROUND(I198*H198,2)</f>
        <v>50940</v>
      </c>
      <c r="BL198" s="19" t="s">
        <v>150</v>
      </c>
      <c r="BM198" s="209" t="s">
        <v>255</v>
      </c>
    </row>
    <row r="199" s="2" customFormat="1">
      <c r="A199" s="34"/>
      <c r="B199" s="35"/>
      <c r="C199" s="36"/>
      <c r="D199" s="211" t="s">
        <v>152</v>
      </c>
      <c r="E199" s="36"/>
      <c r="F199" s="212" t="s">
        <v>256</v>
      </c>
      <c r="G199" s="36"/>
      <c r="H199" s="36"/>
      <c r="I199" s="36"/>
      <c r="J199" s="36"/>
      <c r="K199" s="36"/>
      <c r="L199" s="40"/>
      <c r="M199" s="213"/>
      <c r="N199" s="214"/>
      <c r="O199" s="79"/>
      <c r="P199" s="79"/>
      <c r="Q199" s="79"/>
      <c r="R199" s="79"/>
      <c r="S199" s="79"/>
      <c r="T199" s="80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9" t="s">
        <v>152</v>
      </c>
      <c r="AU199" s="19" t="s">
        <v>176</v>
      </c>
    </row>
    <row r="200" s="2" customFormat="1">
      <c r="A200" s="34"/>
      <c r="B200" s="35"/>
      <c r="C200" s="36"/>
      <c r="D200" s="215" t="s">
        <v>154</v>
      </c>
      <c r="E200" s="36"/>
      <c r="F200" s="216" t="s">
        <v>257</v>
      </c>
      <c r="G200" s="36"/>
      <c r="H200" s="36"/>
      <c r="I200" s="36"/>
      <c r="J200" s="36"/>
      <c r="K200" s="36"/>
      <c r="L200" s="40"/>
      <c r="M200" s="213"/>
      <c r="N200" s="214"/>
      <c r="O200" s="79"/>
      <c r="P200" s="79"/>
      <c r="Q200" s="79"/>
      <c r="R200" s="79"/>
      <c r="S200" s="79"/>
      <c r="T200" s="80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9" t="s">
        <v>154</v>
      </c>
      <c r="AU200" s="19" t="s">
        <v>176</v>
      </c>
    </row>
    <row r="201" s="2" customFormat="1" ht="16.5" customHeight="1">
      <c r="A201" s="34"/>
      <c r="B201" s="35"/>
      <c r="C201" s="199" t="s">
        <v>258</v>
      </c>
      <c r="D201" s="199" t="s">
        <v>145</v>
      </c>
      <c r="E201" s="200" t="s">
        <v>259</v>
      </c>
      <c r="F201" s="201" t="s">
        <v>260</v>
      </c>
      <c r="G201" s="202" t="s">
        <v>261</v>
      </c>
      <c r="H201" s="203">
        <v>144</v>
      </c>
      <c r="I201" s="204">
        <v>505</v>
      </c>
      <c r="J201" s="204">
        <f>ROUND(I201*H201,2)</f>
        <v>72720</v>
      </c>
      <c r="K201" s="201" t="s">
        <v>254</v>
      </c>
      <c r="L201" s="40"/>
      <c r="M201" s="205" t="s">
        <v>17</v>
      </c>
      <c r="N201" s="206" t="s">
        <v>43</v>
      </c>
      <c r="O201" s="207">
        <v>0.54200000000000004</v>
      </c>
      <c r="P201" s="207">
        <f>O201*H201</f>
        <v>78.048000000000002</v>
      </c>
      <c r="Q201" s="207">
        <v>0.00014999999999999999</v>
      </c>
      <c r="R201" s="207">
        <f>Q201*H201</f>
        <v>0.021599999999999998</v>
      </c>
      <c r="S201" s="207">
        <v>0</v>
      </c>
      <c r="T201" s="20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9" t="s">
        <v>150</v>
      </c>
      <c r="AT201" s="209" t="s">
        <v>145</v>
      </c>
      <c r="AU201" s="209" t="s">
        <v>176</v>
      </c>
      <c r="AY201" s="19" t="s">
        <v>142</v>
      </c>
      <c r="BE201" s="210">
        <f>IF(N201="základní",J201,0)</f>
        <v>72720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9" t="s">
        <v>80</v>
      </c>
      <c r="BK201" s="210">
        <f>ROUND(I201*H201,2)</f>
        <v>72720</v>
      </c>
      <c r="BL201" s="19" t="s">
        <v>150</v>
      </c>
      <c r="BM201" s="209" t="s">
        <v>262</v>
      </c>
    </row>
    <row r="202" s="2" customFormat="1">
      <c r="A202" s="34"/>
      <c r="B202" s="35"/>
      <c r="C202" s="36"/>
      <c r="D202" s="211" t="s">
        <v>152</v>
      </c>
      <c r="E202" s="36"/>
      <c r="F202" s="212" t="s">
        <v>263</v>
      </c>
      <c r="G202" s="36"/>
      <c r="H202" s="36"/>
      <c r="I202" s="36"/>
      <c r="J202" s="36"/>
      <c r="K202" s="36"/>
      <c r="L202" s="40"/>
      <c r="M202" s="213"/>
      <c r="N202" s="214"/>
      <c r="O202" s="79"/>
      <c r="P202" s="79"/>
      <c r="Q202" s="79"/>
      <c r="R202" s="79"/>
      <c r="S202" s="79"/>
      <c r="T202" s="80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9" t="s">
        <v>152</v>
      </c>
      <c r="AU202" s="19" t="s">
        <v>176</v>
      </c>
    </row>
    <row r="203" s="2" customFormat="1">
      <c r="A203" s="34"/>
      <c r="B203" s="35"/>
      <c r="C203" s="36"/>
      <c r="D203" s="215" t="s">
        <v>154</v>
      </c>
      <c r="E203" s="36"/>
      <c r="F203" s="216" t="s">
        <v>264</v>
      </c>
      <c r="G203" s="36"/>
      <c r="H203" s="36"/>
      <c r="I203" s="36"/>
      <c r="J203" s="36"/>
      <c r="K203" s="36"/>
      <c r="L203" s="40"/>
      <c r="M203" s="213"/>
      <c r="N203" s="214"/>
      <c r="O203" s="79"/>
      <c r="P203" s="79"/>
      <c r="Q203" s="79"/>
      <c r="R203" s="79"/>
      <c r="S203" s="79"/>
      <c r="T203" s="80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9" t="s">
        <v>154</v>
      </c>
      <c r="AU203" s="19" t="s">
        <v>176</v>
      </c>
    </row>
    <row r="204" s="13" customFormat="1">
      <c r="A204" s="13"/>
      <c r="B204" s="217"/>
      <c r="C204" s="218"/>
      <c r="D204" s="211" t="s">
        <v>156</v>
      </c>
      <c r="E204" s="219" t="s">
        <v>17</v>
      </c>
      <c r="F204" s="220" t="s">
        <v>265</v>
      </c>
      <c r="G204" s="218"/>
      <c r="H204" s="221">
        <v>144</v>
      </c>
      <c r="I204" s="218"/>
      <c r="J204" s="218"/>
      <c r="K204" s="218"/>
      <c r="L204" s="222"/>
      <c r="M204" s="223"/>
      <c r="N204" s="224"/>
      <c r="O204" s="224"/>
      <c r="P204" s="224"/>
      <c r="Q204" s="224"/>
      <c r="R204" s="224"/>
      <c r="S204" s="224"/>
      <c r="T204" s="22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6" t="s">
        <v>156</v>
      </c>
      <c r="AU204" s="226" t="s">
        <v>176</v>
      </c>
      <c r="AV204" s="13" t="s">
        <v>82</v>
      </c>
      <c r="AW204" s="13" t="s">
        <v>34</v>
      </c>
      <c r="AX204" s="13" t="s">
        <v>72</v>
      </c>
      <c r="AY204" s="226" t="s">
        <v>142</v>
      </c>
    </row>
    <row r="205" s="14" customFormat="1">
      <c r="A205" s="14"/>
      <c r="B205" s="227"/>
      <c r="C205" s="228"/>
      <c r="D205" s="211" t="s">
        <v>156</v>
      </c>
      <c r="E205" s="229" t="s">
        <v>17</v>
      </c>
      <c r="F205" s="230" t="s">
        <v>175</v>
      </c>
      <c r="G205" s="228"/>
      <c r="H205" s="231">
        <v>144</v>
      </c>
      <c r="I205" s="228"/>
      <c r="J205" s="228"/>
      <c r="K205" s="228"/>
      <c r="L205" s="232"/>
      <c r="M205" s="233"/>
      <c r="N205" s="234"/>
      <c r="O205" s="234"/>
      <c r="P205" s="234"/>
      <c r="Q205" s="234"/>
      <c r="R205" s="234"/>
      <c r="S205" s="234"/>
      <c r="T205" s="23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36" t="s">
        <v>156</v>
      </c>
      <c r="AU205" s="236" t="s">
        <v>176</v>
      </c>
      <c r="AV205" s="14" t="s">
        <v>150</v>
      </c>
      <c r="AW205" s="14" t="s">
        <v>34</v>
      </c>
      <c r="AX205" s="14" t="s">
        <v>80</v>
      </c>
      <c r="AY205" s="236" t="s">
        <v>142</v>
      </c>
    </row>
    <row r="206" s="2" customFormat="1" ht="16.5" customHeight="1">
      <c r="A206" s="34"/>
      <c r="B206" s="35"/>
      <c r="C206" s="199" t="s">
        <v>266</v>
      </c>
      <c r="D206" s="199" t="s">
        <v>145</v>
      </c>
      <c r="E206" s="200" t="s">
        <v>267</v>
      </c>
      <c r="F206" s="201" t="s">
        <v>268</v>
      </c>
      <c r="G206" s="202" t="s">
        <v>261</v>
      </c>
      <c r="H206" s="203">
        <v>144</v>
      </c>
      <c r="I206" s="204">
        <v>1470</v>
      </c>
      <c r="J206" s="204">
        <f>ROUND(I206*H206,2)</f>
        <v>211680</v>
      </c>
      <c r="K206" s="201" t="s">
        <v>254</v>
      </c>
      <c r="L206" s="40"/>
      <c r="M206" s="205" t="s">
        <v>17</v>
      </c>
      <c r="N206" s="206" t="s">
        <v>43</v>
      </c>
      <c r="O206" s="207">
        <v>1.0840000000000001</v>
      </c>
      <c r="P206" s="207">
        <f>O206*H206</f>
        <v>156.096</v>
      </c>
      <c r="Q206" s="207">
        <v>0</v>
      </c>
      <c r="R206" s="207">
        <f>Q206*H206</f>
        <v>0</v>
      </c>
      <c r="S206" s="207">
        <v>0</v>
      </c>
      <c r="T206" s="20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9" t="s">
        <v>150</v>
      </c>
      <c r="AT206" s="209" t="s">
        <v>145</v>
      </c>
      <c r="AU206" s="209" t="s">
        <v>176</v>
      </c>
      <c r="AY206" s="19" t="s">
        <v>142</v>
      </c>
      <c r="BE206" s="210">
        <f>IF(N206="základní",J206,0)</f>
        <v>211680</v>
      </c>
      <c r="BF206" s="210">
        <f>IF(N206="snížená",J206,0)</f>
        <v>0</v>
      </c>
      <c r="BG206" s="210">
        <f>IF(N206="zákl. přenesená",J206,0)</f>
        <v>0</v>
      </c>
      <c r="BH206" s="210">
        <f>IF(N206="sníž. přenesená",J206,0)</f>
        <v>0</v>
      </c>
      <c r="BI206" s="210">
        <f>IF(N206="nulová",J206,0)</f>
        <v>0</v>
      </c>
      <c r="BJ206" s="19" t="s">
        <v>80</v>
      </c>
      <c r="BK206" s="210">
        <f>ROUND(I206*H206,2)</f>
        <v>211680</v>
      </c>
      <c r="BL206" s="19" t="s">
        <v>150</v>
      </c>
      <c r="BM206" s="209" t="s">
        <v>269</v>
      </c>
    </row>
    <row r="207" s="2" customFormat="1">
      <c r="A207" s="34"/>
      <c r="B207" s="35"/>
      <c r="C207" s="36"/>
      <c r="D207" s="211" t="s">
        <v>152</v>
      </c>
      <c r="E207" s="36"/>
      <c r="F207" s="212" t="s">
        <v>270</v>
      </c>
      <c r="G207" s="36"/>
      <c r="H207" s="36"/>
      <c r="I207" s="36"/>
      <c r="J207" s="36"/>
      <c r="K207" s="36"/>
      <c r="L207" s="40"/>
      <c r="M207" s="213"/>
      <c r="N207" s="214"/>
      <c r="O207" s="79"/>
      <c r="P207" s="79"/>
      <c r="Q207" s="79"/>
      <c r="R207" s="79"/>
      <c r="S207" s="79"/>
      <c r="T207" s="80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9" t="s">
        <v>152</v>
      </c>
      <c r="AU207" s="19" t="s">
        <v>176</v>
      </c>
    </row>
    <row r="208" s="2" customFormat="1">
      <c r="A208" s="34"/>
      <c r="B208" s="35"/>
      <c r="C208" s="36"/>
      <c r="D208" s="215" t="s">
        <v>154</v>
      </c>
      <c r="E208" s="36"/>
      <c r="F208" s="216" t="s">
        <v>271</v>
      </c>
      <c r="G208" s="36"/>
      <c r="H208" s="36"/>
      <c r="I208" s="36"/>
      <c r="J208" s="36"/>
      <c r="K208" s="36"/>
      <c r="L208" s="40"/>
      <c r="M208" s="213"/>
      <c r="N208" s="214"/>
      <c r="O208" s="79"/>
      <c r="P208" s="79"/>
      <c r="Q208" s="79"/>
      <c r="R208" s="79"/>
      <c r="S208" s="79"/>
      <c r="T208" s="80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9" t="s">
        <v>154</v>
      </c>
      <c r="AU208" s="19" t="s">
        <v>176</v>
      </c>
    </row>
    <row r="209" s="2" customFormat="1" ht="16.5" customHeight="1">
      <c r="A209" s="34"/>
      <c r="B209" s="35"/>
      <c r="C209" s="249" t="s">
        <v>272</v>
      </c>
      <c r="D209" s="249" t="s">
        <v>273</v>
      </c>
      <c r="E209" s="250" t="s">
        <v>274</v>
      </c>
      <c r="F209" s="251" t="s">
        <v>275</v>
      </c>
      <c r="G209" s="252" t="s">
        <v>222</v>
      </c>
      <c r="H209" s="253">
        <v>23.436</v>
      </c>
      <c r="I209" s="254">
        <v>36400</v>
      </c>
      <c r="J209" s="254">
        <f>ROUND(I209*H209,2)</f>
        <v>853070.40000000002</v>
      </c>
      <c r="K209" s="251" t="s">
        <v>254</v>
      </c>
      <c r="L209" s="255"/>
      <c r="M209" s="256" t="s">
        <v>17</v>
      </c>
      <c r="N209" s="257" t="s">
        <v>43</v>
      </c>
      <c r="O209" s="207">
        <v>0</v>
      </c>
      <c r="P209" s="207">
        <f>O209*H209</f>
        <v>0</v>
      </c>
      <c r="Q209" s="207">
        <v>1</v>
      </c>
      <c r="R209" s="207">
        <f>Q209*H209</f>
        <v>23.436</v>
      </c>
      <c r="S209" s="207">
        <v>0</v>
      </c>
      <c r="T209" s="20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9" t="s">
        <v>276</v>
      </c>
      <c r="AT209" s="209" t="s">
        <v>273</v>
      </c>
      <c r="AU209" s="209" t="s">
        <v>176</v>
      </c>
      <c r="AY209" s="19" t="s">
        <v>142</v>
      </c>
      <c r="BE209" s="210">
        <f>IF(N209="základní",J209,0)</f>
        <v>853070.40000000002</v>
      </c>
      <c r="BF209" s="210">
        <f>IF(N209="snížená",J209,0)</f>
        <v>0</v>
      </c>
      <c r="BG209" s="210">
        <f>IF(N209="zákl. přenesená",J209,0)</f>
        <v>0</v>
      </c>
      <c r="BH209" s="210">
        <f>IF(N209="sníž. přenesená",J209,0)</f>
        <v>0</v>
      </c>
      <c r="BI209" s="210">
        <f>IF(N209="nulová",J209,0)</f>
        <v>0</v>
      </c>
      <c r="BJ209" s="19" t="s">
        <v>80</v>
      </c>
      <c r="BK209" s="210">
        <f>ROUND(I209*H209,2)</f>
        <v>853070.40000000002</v>
      </c>
      <c r="BL209" s="19" t="s">
        <v>150</v>
      </c>
      <c r="BM209" s="209" t="s">
        <v>277</v>
      </c>
    </row>
    <row r="210" s="2" customFormat="1">
      <c r="A210" s="34"/>
      <c r="B210" s="35"/>
      <c r="C210" s="36"/>
      <c r="D210" s="211" t="s">
        <v>152</v>
      </c>
      <c r="E210" s="36"/>
      <c r="F210" s="212" t="s">
        <v>275</v>
      </c>
      <c r="G210" s="36"/>
      <c r="H210" s="36"/>
      <c r="I210" s="36"/>
      <c r="J210" s="36"/>
      <c r="K210" s="36"/>
      <c r="L210" s="40"/>
      <c r="M210" s="213"/>
      <c r="N210" s="214"/>
      <c r="O210" s="79"/>
      <c r="P210" s="79"/>
      <c r="Q210" s="79"/>
      <c r="R210" s="79"/>
      <c r="S210" s="79"/>
      <c r="T210" s="80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9" t="s">
        <v>152</v>
      </c>
      <c r="AU210" s="19" t="s">
        <v>176</v>
      </c>
    </row>
    <row r="211" s="13" customFormat="1">
      <c r="A211" s="13"/>
      <c r="B211" s="217"/>
      <c r="C211" s="218"/>
      <c r="D211" s="211" t="s">
        <v>156</v>
      </c>
      <c r="E211" s="218"/>
      <c r="F211" s="220" t="s">
        <v>278</v>
      </c>
      <c r="G211" s="218"/>
      <c r="H211" s="221">
        <v>23.436</v>
      </c>
      <c r="I211" s="218"/>
      <c r="J211" s="218"/>
      <c r="K211" s="218"/>
      <c r="L211" s="222"/>
      <c r="M211" s="223"/>
      <c r="N211" s="224"/>
      <c r="O211" s="224"/>
      <c r="P211" s="224"/>
      <c r="Q211" s="224"/>
      <c r="R211" s="224"/>
      <c r="S211" s="224"/>
      <c r="T211" s="22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6" t="s">
        <v>156</v>
      </c>
      <c r="AU211" s="226" t="s">
        <v>176</v>
      </c>
      <c r="AV211" s="13" t="s">
        <v>82</v>
      </c>
      <c r="AW211" s="13" t="s">
        <v>4</v>
      </c>
      <c r="AX211" s="13" t="s">
        <v>80</v>
      </c>
      <c r="AY211" s="226" t="s">
        <v>142</v>
      </c>
    </row>
    <row r="212" s="2" customFormat="1" ht="21.75" customHeight="1">
      <c r="A212" s="34"/>
      <c r="B212" s="35"/>
      <c r="C212" s="199" t="s">
        <v>279</v>
      </c>
      <c r="D212" s="199" t="s">
        <v>145</v>
      </c>
      <c r="E212" s="200" t="s">
        <v>280</v>
      </c>
      <c r="F212" s="201" t="s">
        <v>281</v>
      </c>
      <c r="G212" s="202" t="s">
        <v>261</v>
      </c>
      <c r="H212" s="203">
        <v>144</v>
      </c>
      <c r="I212" s="204">
        <v>1430</v>
      </c>
      <c r="J212" s="204">
        <f>ROUND(I212*H212,2)</f>
        <v>205920</v>
      </c>
      <c r="K212" s="201" t="s">
        <v>254</v>
      </c>
      <c r="L212" s="40"/>
      <c r="M212" s="205" t="s">
        <v>17</v>
      </c>
      <c r="N212" s="206" t="s">
        <v>43</v>
      </c>
      <c r="O212" s="207">
        <v>1.2</v>
      </c>
      <c r="P212" s="207">
        <f>O212*H212</f>
        <v>172.79999999999998</v>
      </c>
      <c r="Q212" s="207">
        <v>0</v>
      </c>
      <c r="R212" s="207">
        <f>Q212*H212</f>
        <v>0</v>
      </c>
      <c r="S212" s="207">
        <v>0</v>
      </c>
      <c r="T212" s="20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9" t="s">
        <v>150</v>
      </c>
      <c r="AT212" s="209" t="s">
        <v>145</v>
      </c>
      <c r="AU212" s="209" t="s">
        <v>176</v>
      </c>
      <c r="AY212" s="19" t="s">
        <v>142</v>
      </c>
      <c r="BE212" s="210">
        <f>IF(N212="základní",J212,0)</f>
        <v>205920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9" t="s">
        <v>80</v>
      </c>
      <c r="BK212" s="210">
        <f>ROUND(I212*H212,2)</f>
        <v>205920</v>
      </c>
      <c r="BL212" s="19" t="s">
        <v>150</v>
      </c>
      <c r="BM212" s="209" t="s">
        <v>282</v>
      </c>
    </row>
    <row r="213" s="2" customFormat="1">
      <c r="A213" s="34"/>
      <c r="B213" s="35"/>
      <c r="C213" s="36"/>
      <c r="D213" s="211" t="s">
        <v>152</v>
      </c>
      <c r="E213" s="36"/>
      <c r="F213" s="212" t="s">
        <v>283</v>
      </c>
      <c r="G213" s="36"/>
      <c r="H213" s="36"/>
      <c r="I213" s="36"/>
      <c r="J213" s="36"/>
      <c r="K213" s="36"/>
      <c r="L213" s="40"/>
      <c r="M213" s="213"/>
      <c r="N213" s="214"/>
      <c r="O213" s="79"/>
      <c r="P213" s="79"/>
      <c r="Q213" s="79"/>
      <c r="R213" s="79"/>
      <c r="S213" s="79"/>
      <c r="T213" s="80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9" t="s">
        <v>152</v>
      </c>
      <c r="AU213" s="19" t="s">
        <v>176</v>
      </c>
    </row>
    <row r="214" s="2" customFormat="1">
      <c r="A214" s="34"/>
      <c r="B214" s="35"/>
      <c r="C214" s="36"/>
      <c r="D214" s="215" t="s">
        <v>154</v>
      </c>
      <c r="E214" s="36"/>
      <c r="F214" s="216" t="s">
        <v>284</v>
      </c>
      <c r="G214" s="36"/>
      <c r="H214" s="36"/>
      <c r="I214" s="36"/>
      <c r="J214" s="36"/>
      <c r="K214" s="36"/>
      <c r="L214" s="40"/>
      <c r="M214" s="213"/>
      <c r="N214" s="214"/>
      <c r="O214" s="79"/>
      <c r="P214" s="79"/>
      <c r="Q214" s="79"/>
      <c r="R214" s="79"/>
      <c r="S214" s="79"/>
      <c r="T214" s="80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9" t="s">
        <v>154</v>
      </c>
      <c r="AU214" s="19" t="s">
        <v>176</v>
      </c>
    </row>
    <row r="215" s="12" customFormat="1" ht="22.8" customHeight="1">
      <c r="A215" s="12"/>
      <c r="B215" s="184"/>
      <c r="C215" s="185"/>
      <c r="D215" s="186" t="s">
        <v>71</v>
      </c>
      <c r="E215" s="197" t="s">
        <v>82</v>
      </c>
      <c r="F215" s="197" t="s">
        <v>285</v>
      </c>
      <c r="G215" s="185"/>
      <c r="H215" s="185"/>
      <c r="I215" s="185"/>
      <c r="J215" s="198">
        <f>BK215</f>
        <v>18246.540000000001</v>
      </c>
      <c r="K215" s="185"/>
      <c r="L215" s="189"/>
      <c r="M215" s="190"/>
      <c r="N215" s="191"/>
      <c r="O215" s="191"/>
      <c r="P215" s="192">
        <f>SUM(P216:P227)</f>
        <v>9.314680000000001</v>
      </c>
      <c r="Q215" s="191"/>
      <c r="R215" s="192">
        <f>SUM(R216:R227)</f>
        <v>9.3688018399999997</v>
      </c>
      <c r="S215" s="191"/>
      <c r="T215" s="193">
        <f>SUM(T216:T227)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94" t="s">
        <v>80</v>
      </c>
      <c r="AT215" s="195" t="s">
        <v>71</v>
      </c>
      <c r="AU215" s="195" t="s">
        <v>80</v>
      </c>
      <c r="AY215" s="194" t="s">
        <v>142</v>
      </c>
      <c r="BK215" s="196">
        <f>SUM(BK216:BK227)</f>
        <v>18246.540000000001</v>
      </c>
    </row>
    <row r="216" s="2" customFormat="1" ht="16.5" customHeight="1">
      <c r="A216" s="34"/>
      <c r="B216" s="35"/>
      <c r="C216" s="199" t="s">
        <v>286</v>
      </c>
      <c r="D216" s="199" t="s">
        <v>145</v>
      </c>
      <c r="E216" s="200" t="s">
        <v>287</v>
      </c>
      <c r="F216" s="201" t="s">
        <v>288</v>
      </c>
      <c r="G216" s="202" t="s">
        <v>168</v>
      </c>
      <c r="H216" s="203">
        <v>1.9310000000000001</v>
      </c>
      <c r="I216" s="204">
        <v>2740</v>
      </c>
      <c r="J216" s="204">
        <f>ROUND(I216*H216,2)</f>
        <v>5290.9399999999996</v>
      </c>
      <c r="K216" s="201" t="s">
        <v>161</v>
      </c>
      <c r="L216" s="40"/>
      <c r="M216" s="205" t="s">
        <v>17</v>
      </c>
      <c r="N216" s="206" t="s">
        <v>43</v>
      </c>
      <c r="O216" s="207">
        <v>0.96999999999999997</v>
      </c>
      <c r="P216" s="207">
        <f>O216*H216</f>
        <v>1.87307</v>
      </c>
      <c r="Q216" s="207">
        <v>2.47214</v>
      </c>
      <c r="R216" s="207">
        <f>Q216*H216</f>
        <v>4.7737023399999998</v>
      </c>
      <c r="S216" s="207">
        <v>0</v>
      </c>
      <c r="T216" s="20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9" t="s">
        <v>150</v>
      </c>
      <c r="AT216" s="209" t="s">
        <v>145</v>
      </c>
      <c r="AU216" s="209" t="s">
        <v>82</v>
      </c>
      <c r="AY216" s="19" t="s">
        <v>142</v>
      </c>
      <c r="BE216" s="210">
        <f>IF(N216="základní",J216,0)</f>
        <v>5290.9399999999996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9" t="s">
        <v>80</v>
      </c>
      <c r="BK216" s="210">
        <f>ROUND(I216*H216,2)</f>
        <v>5290.9399999999996</v>
      </c>
      <c r="BL216" s="19" t="s">
        <v>150</v>
      </c>
      <c r="BM216" s="209" t="s">
        <v>289</v>
      </c>
    </row>
    <row r="217" s="2" customFormat="1">
      <c r="A217" s="34"/>
      <c r="B217" s="35"/>
      <c r="C217" s="36"/>
      <c r="D217" s="211" t="s">
        <v>152</v>
      </c>
      <c r="E217" s="36"/>
      <c r="F217" s="212" t="s">
        <v>290</v>
      </c>
      <c r="G217" s="36"/>
      <c r="H217" s="36"/>
      <c r="I217" s="36"/>
      <c r="J217" s="36"/>
      <c r="K217" s="36"/>
      <c r="L217" s="40"/>
      <c r="M217" s="213"/>
      <c r="N217" s="214"/>
      <c r="O217" s="79"/>
      <c r="P217" s="79"/>
      <c r="Q217" s="79"/>
      <c r="R217" s="79"/>
      <c r="S217" s="79"/>
      <c r="T217" s="80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9" t="s">
        <v>152</v>
      </c>
      <c r="AU217" s="19" t="s">
        <v>82</v>
      </c>
    </row>
    <row r="218" s="2" customFormat="1">
      <c r="A218" s="34"/>
      <c r="B218" s="35"/>
      <c r="C218" s="36"/>
      <c r="D218" s="215" t="s">
        <v>154</v>
      </c>
      <c r="E218" s="36"/>
      <c r="F218" s="216" t="s">
        <v>291</v>
      </c>
      <c r="G218" s="36"/>
      <c r="H218" s="36"/>
      <c r="I218" s="36"/>
      <c r="J218" s="36"/>
      <c r="K218" s="36"/>
      <c r="L218" s="40"/>
      <c r="M218" s="213"/>
      <c r="N218" s="214"/>
      <c r="O218" s="79"/>
      <c r="P218" s="79"/>
      <c r="Q218" s="79"/>
      <c r="R218" s="79"/>
      <c r="S218" s="79"/>
      <c r="T218" s="80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9" t="s">
        <v>154</v>
      </c>
      <c r="AU218" s="19" t="s">
        <v>82</v>
      </c>
    </row>
    <row r="219" s="13" customFormat="1">
      <c r="A219" s="13"/>
      <c r="B219" s="217"/>
      <c r="C219" s="218"/>
      <c r="D219" s="211" t="s">
        <v>156</v>
      </c>
      <c r="E219" s="219" t="s">
        <v>17</v>
      </c>
      <c r="F219" s="220" t="s">
        <v>174</v>
      </c>
      <c r="G219" s="218"/>
      <c r="H219" s="221">
        <v>1.9310000000000001</v>
      </c>
      <c r="I219" s="218"/>
      <c r="J219" s="218"/>
      <c r="K219" s="218"/>
      <c r="L219" s="222"/>
      <c r="M219" s="223"/>
      <c r="N219" s="224"/>
      <c r="O219" s="224"/>
      <c r="P219" s="224"/>
      <c r="Q219" s="224"/>
      <c r="R219" s="224"/>
      <c r="S219" s="224"/>
      <c r="T219" s="22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26" t="s">
        <v>156</v>
      </c>
      <c r="AU219" s="226" t="s">
        <v>82</v>
      </c>
      <c r="AV219" s="13" t="s">
        <v>82</v>
      </c>
      <c r="AW219" s="13" t="s">
        <v>34</v>
      </c>
      <c r="AX219" s="13" t="s">
        <v>80</v>
      </c>
      <c r="AY219" s="226" t="s">
        <v>142</v>
      </c>
    </row>
    <row r="220" s="2" customFormat="1" ht="16.5" customHeight="1">
      <c r="A220" s="34"/>
      <c r="B220" s="35"/>
      <c r="C220" s="199" t="s">
        <v>292</v>
      </c>
      <c r="D220" s="199" t="s">
        <v>145</v>
      </c>
      <c r="E220" s="200" t="s">
        <v>293</v>
      </c>
      <c r="F220" s="201" t="s">
        <v>294</v>
      </c>
      <c r="G220" s="202" t="s">
        <v>261</v>
      </c>
      <c r="H220" s="203">
        <v>12.550000000000001</v>
      </c>
      <c r="I220" s="204">
        <v>872</v>
      </c>
      <c r="J220" s="204">
        <f>ROUND(I220*H220,2)</f>
        <v>10943.6</v>
      </c>
      <c r="K220" s="201" t="s">
        <v>161</v>
      </c>
      <c r="L220" s="40"/>
      <c r="M220" s="205" t="s">
        <v>17</v>
      </c>
      <c r="N220" s="206" t="s">
        <v>43</v>
      </c>
      <c r="O220" s="207">
        <v>0.53100000000000003</v>
      </c>
      <c r="P220" s="207">
        <f>O220*H220</f>
        <v>6.6640500000000005</v>
      </c>
      <c r="Q220" s="207">
        <v>0.36276999999999998</v>
      </c>
      <c r="R220" s="207">
        <f>Q220*H220</f>
        <v>4.5527635000000002</v>
      </c>
      <c r="S220" s="207">
        <v>0</v>
      </c>
      <c r="T220" s="20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9" t="s">
        <v>150</v>
      </c>
      <c r="AT220" s="209" t="s">
        <v>145</v>
      </c>
      <c r="AU220" s="209" t="s">
        <v>82</v>
      </c>
      <c r="AY220" s="19" t="s">
        <v>142</v>
      </c>
      <c r="BE220" s="210">
        <f>IF(N220="základní",J220,0)</f>
        <v>10943.6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9" t="s">
        <v>80</v>
      </c>
      <c r="BK220" s="210">
        <f>ROUND(I220*H220,2)</f>
        <v>10943.6</v>
      </c>
      <c r="BL220" s="19" t="s">
        <v>150</v>
      </c>
      <c r="BM220" s="209" t="s">
        <v>295</v>
      </c>
    </row>
    <row r="221" s="2" customFormat="1">
      <c r="A221" s="34"/>
      <c r="B221" s="35"/>
      <c r="C221" s="36"/>
      <c r="D221" s="211" t="s">
        <v>152</v>
      </c>
      <c r="E221" s="36"/>
      <c r="F221" s="212" t="s">
        <v>296</v>
      </c>
      <c r="G221" s="36"/>
      <c r="H221" s="36"/>
      <c r="I221" s="36"/>
      <c r="J221" s="36"/>
      <c r="K221" s="36"/>
      <c r="L221" s="40"/>
      <c r="M221" s="213"/>
      <c r="N221" s="214"/>
      <c r="O221" s="79"/>
      <c r="P221" s="79"/>
      <c r="Q221" s="79"/>
      <c r="R221" s="79"/>
      <c r="S221" s="79"/>
      <c r="T221" s="80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9" t="s">
        <v>152</v>
      </c>
      <c r="AU221" s="19" t="s">
        <v>82</v>
      </c>
    </row>
    <row r="222" s="2" customFormat="1">
      <c r="A222" s="34"/>
      <c r="B222" s="35"/>
      <c r="C222" s="36"/>
      <c r="D222" s="215" t="s">
        <v>154</v>
      </c>
      <c r="E222" s="36"/>
      <c r="F222" s="216" t="s">
        <v>297</v>
      </c>
      <c r="G222" s="36"/>
      <c r="H222" s="36"/>
      <c r="I222" s="36"/>
      <c r="J222" s="36"/>
      <c r="K222" s="36"/>
      <c r="L222" s="40"/>
      <c r="M222" s="213"/>
      <c r="N222" s="214"/>
      <c r="O222" s="79"/>
      <c r="P222" s="79"/>
      <c r="Q222" s="79"/>
      <c r="R222" s="79"/>
      <c r="S222" s="79"/>
      <c r="T222" s="80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9" t="s">
        <v>154</v>
      </c>
      <c r="AU222" s="19" t="s">
        <v>82</v>
      </c>
    </row>
    <row r="223" s="13" customFormat="1">
      <c r="A223" s="13"/>
      <c r="B223" s="217"/>
      <c r="C223" s="218"/>
      <c r="D223" s="211" t="s">
        <v>156</v>
      </c>
      <c r="E223" s="219" t="s">
        <v>17</v>
      </c>
      <c r="F223" s="220" t="s">
        <v>298</v>
      </c>
      <c r="G223" s="218"/>
      <c r="H223" s="221">
        <v>12.550000000000001</v>
      </c>
      <c r="I223" s="218"/>
      <c r="J223" s="218"/>
      <c r="K223" s="218"/>
      <c r="L223" s="222"/>
      <c r="M223" s="223"/>
      <c r="N223" s="224"/>
      <c r="O223" s="224"/>
      <c r="P223" s="224"/>
      <c r="Q223" s="224"/>
      <c r="R223" s="224"/>
      <c r="S223" s="224"/>
      <c r="T223" s="22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26" t="s">
        <v>156</v>
      </c>
      <c r="AU223" s="226" t="s">
        <v>82</v>
      </c>
      <c r="AV223" s="13" t="s">
        <v>82</v>
      </c>
      <c r="AW223" s="13" t="s">
        <v>34</v>
      </c>
      <c r="AX223" s="13" t="s">
        <v>80</v>
      </c>
      <c r="AY223" s="226" t="s">
        <v>142</v>
      </c>
    </row>
    <row r="224" s="2" customFormat="1" ht="16.5" customHeight="1">
      <c r="A224" s="34"/>
      <c r="B224" s="35"/>
      <c r="C224" s="199" t="s">
        <v>299</v>
      </c>
      <c r="D224" s="199" t="s">
        <v>145</v>
      </c>
      <c r="E224" s="200" t="s">
        <v>300</v>
      </c>
      <c r="F224" s="201" t="s">
        <v>301</v>
      </c>
      <c r="G224" s="202" t="s">
        <v>222</v>
      </c>
      <c r="H224" s="203">
        <v>0.040000000000000001</v>
      </c>
      <c r="I224" s="204">
        <v>50300</v>
      </c>
      <c r="J224" s="204">
        <f>ROUND(I224*H224,2)</f>
        <v>2012</v>
      </c>
      <c r="K224" s="201" t="s">
        <v>161</v>
      </c>
      <c r="L224" s="40"/>
      <c r="M224" s="205" t="s">
        <v>17</v>
      </c>
      <c r="N224" s="206" t="s">
        <v>43</v>
      </c>
      <c r="O224" s="207">
        <v>19.439</v>
      </c>
      <c r="P224" s="207">
        <f>O224*H224</f>
        <v>0.77756000000000003</v>
      </c>
      <c r="Q224" s="207">
        <v>1.0584</v>
      </c>
      <c r="R224" s="207">
        <f>Q224*H224</f>
        <v>0.042335999999999999</v>
      </c>
      <c r="S224" s="207">
        <v>0</v>
      </c>
      <c r="T224" s="20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9" t="s">
        <v>150</v>
      </c>
      <c r="AT224" s="209" t="s">
        <v>145</v>
      </c>
      <c r="AU224" s="209" t="s">
        <v>82</v>
      </c>
      <c r="AY224" s="19" t="s">
        <v>142</v>
      </c>
      <c r="BE224" s="210">
        <f>IF(N224="základní",J224,0)</f>
        <v>2012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9" t="s">
        <v>80</v>
      </c>
      <c r="BK224" s="210">
        <f>ROUND(I224*H224,2)</f>
        <v>2012</v>
      </c>
      <c r="BL224" s="19" t="s">
        <v>150</v>
      </c>
      <c r="BM224" s="209" t="s">
        <v>302</v>
      </c>
    </row>
    <row r="225" s="2" customFormat="1">
      <c r="A225" s="34"/>
      <c r="B225" s="35"/>
      <c r="C225" s="36"/>
      <c r="D225" s="211" t="s">
        <v>152</v>
      </c>
      <c r="E225" s="36"/>
      <c r="F225" s="212" t="s">
        <v>303</v>
      </c>
      <c r="G225" s="36"/>
      <c r="H225" s="36"/>
      <c r="I225" s="36"/>
      <c r="J225" s="36"/>
      <c r="K225" s="36"/>
      <c r="L225" s="40"/>
      <c r="M225" s="213"/>
      <c r="N225" s="214"/>
      <c r="O225" s="79"/>
      <c r="P225" s="79"/>
      <c r="Q225" s="79"/>
      <c r="R225" s="79"/>
      <c r="S225" s="79"/>
      <c r="T225" s="80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9" t="s">
        <v>152</v>
      </c>
      <c r="AU225" s="19" t="s">
        <v>82</v>
      </c>
    </row>
    <row r="226" s="2" customFormat="1">
      <c r="A226" s="34"/>
      <c r="B226" s="35"/>
      <c r="C226" s="36"/>
      <c r="D226" s="215" t="s">
        <v>154</v>
      </c>
      <c r="E226" s="36"/>
      <c r="F226" s="216" t="s">
        <v>304</v>
      </c>
      <c r="G226" s="36"/>
      <c r="H226" s="36"/>
      <c r="I226" s="36"/>
      <c r="J226" s="36"/>
      <c r="K226" s="36"/>
      <c r="L226" s="40"/>
      <c r="M226" s="213"/>
      <c r="N226" s="214"/>
      <c r="O226" s="79"/>
      <c r="P226" s="79"/>
      <c r="Q226" s="79"/>
      <c r="R226" s="79"/>
      <c r="S226" s="79"/>
      <c r="T226" s="80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9" t="s">
        <v>154</v>
      </c>
      <c r="AU226" s="19" t="s">
        <v>82</v>
      </c>
    </row>
    <row r="227" s="13" customFormat="1">
      <c r="A227" s="13"/>
      <c r="B227" s="217"/>
      <c r="C227" s="218"/>
      <c r="D227" s="211" t="s">
        <v>156</v>
      </c>
      <c r="E227" s="219" t="s">
        <v>17</v>
      </c>
      <c r="F227" s="220" t="s">
        <v>305</v>
      </c>
      <c r="G227" s="218"/>
      <c r="H227" s="221">
        <v>0.040000000000000001</v>
      </c>
      <c r="I227" s="218"/>
      <c r="J227" s="218"/>
      <c r="K227" s="218"/>
      <c r="L227" s="222"/>
      <c r="M227" s="223"/>
      <c r="N227" s="224"/>
      <c r="O227" s="224"/>
      <c r="P227" s="224"/>
      <c r="Q227" s="224"/>
      <c r="R227" s="224"/>
      <c r="S227" s="224"/>
      <c r="T227" s="22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6" t="s">
        <v>156</v>
      </c>
      <c r="AU227" s="226" t="s">
        <v>82</v>
      </c>
      <c r="AV227" s="13" t="s">
        <v>82</v>
      </c>
      <c r="AW227" s="13" t="s">
        <v>34</v>
      </c>
      <c r="AX227" s="13" t="s">
        <v>80</v>
      </c>
      <c r="AY227" s="226" t="s">
        <v>142</v>
      </c>
    </row>
    <row r="228" s="12" customFormat="1" ht="22.8" customHeight="1">
      <c r="A228" s="12"/>
      <c r="B228" s="184"/>
      <c r="C228" s="185"/>
      <c r="D228" s="186" t="s">
        <v>71</v>
      </c>
      <c r="E228" s="197" t="s">
        <v>176</v>
      </c>
      <c r="F228" s="197" t="s">
        <v>306</v>
      </c>
      <c r="G228" s="185"/>
      <c r="H228" s="185"/>
      <c r="I228" s="185"/>
      <c r="J228" s="198">
        <f>BK228</f>
        <v>187460</v>
      </c>
      <c r="K228" s="185"/>
      <c r="L228" s="189"/>
      <c r="M228" s="190"/>
      <c r="N228" s="191"/>
      <c r="O228" s="191"/>
      <c r="P228" s="192">
        <f>SUM(P229:P232)</f>
        <v>0</v>
      </c>
      <c r="Q228" s="191"/>
      <c r="R228" s="192">
        <f>SUM(R229:R232)</f>
        <v>0</v>
      </c>
      <c r="S228" s="191"/>
      <c r="T228" s="193">
        <f>SUM(T229:T232)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94" t="s">
        <v>80</v>
      </c>
      <c r="AT228" s="195" t="s">
        <v>71</v>
      </c>
      <c r="AU228" s="195" t="s">
        <v>80</v>
      </c>
      <c r="AY228" s="194" t="s">
        <v>142</v>
      </c>
      <c r="BK228" s="196">
        <f>SUM(BK229:BK232)</f>
        <v>187460</v>
      </c>
    </row>
    <row r="229" s="2" customFormat="1" ht="21.75" customHeight="1">
      <c r="A229" s="34"/>
      <c r="B229" s="35"/>
      <c r="C229" s="199" t="s">
        <v>7</v>
      </c>
      <c r="D229" s="199" t="s">
        <v>145</v>
      </c>
      <c r="E229" s="200" t="s">
        <v>307</v>
      </c>
      <c r="F229" s="201" t="s">
        <v>308</v>
      </c>
      <c r="G229" s="202" t="s">
        <v>309</v>
      </c>
      <c r="H229" s="203">
        <v>1</v>
      </c>
      <c r="I229" s="204">
        <v>167460</v>
      </c>
      <c r="J229" s="204">
        <f>ROUND(I229*H229,2)</f>
        <v>167460</v>
      </c>
      <c r="K229" s="201" t="s">
        <v>17</v>
      </c>
      <c r="L229" s="40"/>
      <c r="M229" s="205" t="s">
        <v>17</v>
      </c>
      <c r="N229" s="206" t="s">
        <v>43</v>
      </c>
      <c r="O229" s="207">
        <v>0</v>
      </c>
      <c r="P229" s="207">
        <f>O229*H229</f>
        <v>0</v>
      </c>
      <c r="Q229" s="207">
        <v>0</v>
      </c>
      <c r="R229" s="207">
        <f>Q229*H229</f>
        <v>0</v>
      </c>
      <c r="S229" s="207">
        <v>0</v>
      </c>
      <c r="T229" s="20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9" t="s">
        <v>150</v>
      </c>
      <c r="AT229" s="209" t="s">
        <v>145</v>
      </c>
      <c r="AU229" s="209" t="s">
        <v>82</v>
      </c>
      <c r="AY229" s="19" t="s">
        <v>142</v>
      </c>
      <c r="BE229" s="210">
        <f>IF(N229="základní",J229,0)</f>
        <v>167460</v>
      </c>
      <c r="BF229" s="210">
        <f>IF(N229="snížená",J229,0)</f>
        <v>0</v>
      </c>
      <c r="BG229" s="210">
        <f>IF(N229="zákl. přenesená",J229,0)</f>
        <v>0</v>
      </c>
      <c r="BH229" s="210">
        <f>IF(N229="sníž. přenesená",J229,0)</f>
        <v>0</v>
      </c>
      <c r="BI229" s="210">
        <f>IF(N229="nulová",J229,0)</f>
        <v>0</v>
      </c>
      <c r="BJ229" s="19" t="s">
        <v>80</v>
      </c>
      <c r="BK229" s="210">
        <f>ROUND(I229*H229,2)</f>
        <v>167460</v>
      </c>
      <c r="BL229" s="19" t="s">
        <v>150</v>
      </c>
      <c r="BM229" s="209" t="s">
        <v>310</v>
      </c>
    </row>
    <row r="230" s="2" customFormat="1">
      <c r="A230" s="34"/>
      <c r="B230" s="35"/>
      <c r="C230" s="36"/>
      <c r="D230" s="211" t="s">
        <v>152</v>
      </c>
      <c r="E230" s="36"/>
      <c r="F230" s="212" t="s">
        <v>311</v>
      </c>
      <c r="G230" s="36"/>
      <c r="H230" s="36"/>
      <c r="I230" s="36"/>
      <c r="J230" s="36"/>
      <c r="K230" s="36"/>
      <c r="L230" s="40"/>
      <c r="M230" s="213"/>
      <c r="N230" s="214"/>
      <c r="O230" s="79"/>
      <c r="P230" s="79"/>
      <c r="Q230" s="79"/>
      <c r="R230" s="79"/>
      <c r="S230" s="79"/>
      <c r="T230" s="80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9" t="s">
        <v>152</v>
      </c>
      <c r="AU230" s="19" t="s">
        <v>82</v>
      </c>
    </row>
    <row r="231" s="2" customFormat="1" ht="16.5" customHeight="1">
      <c r="A231" s="34"/>
      <c r="B231" s="35"/>
      <c r="C231" s="199" t="s">
        <v>312</v>
      </c>
      <c r="D231" s="199" t="s">
        <v>145</v>
      </c>
      <c r="E231" s="200" t="s">
        <v>313</v>
      </c>
      <c r="F231" s="201" t="s">
        <v>314</v>
      </c>
      <c r="G231" s="202" t="s">
        <v>315</v>
      </c>
      <c r="H231" s="203">
        <v>1</v>
      </c>
      <c r="I231" s="204">
        <v>20000</v>
      </c>
      <c r="J231" s="204">
        <f>ROUND(I231*H231,2)</f>
        <v>20000</v>
      </c>
      <c r="K231" s="201" t="s">
        <v>17</v>
      </c>
      <c r="L231" s="40"/>
      <c r="M231" s="205" t="s">
        <v>17</v>
      </c>
      <c r="N231" s="206" t="s">
        <v>43</v>
      </c>
      <c r="O231" s="207">
        <v>0</v>
      </c>
      <c r="P231" s="207">
        <f>O231*H231</f>
        <v>0</v>
      </c>
      <c r="Q231" s="207">
        <v>0</v>
      </c>
      <c r="R231" s="207">
        <f>Q231*H231</f>
        <v>0</v>
      </c>
      <c r="S231" s="207">
        <v>0</v>
      </c>
      <c r="T231" s="20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9" t="s">
        <v>150</v>
      </c>
      <c r="AT231" s="209" t="s">
        <v>145</v>
      </c>
      <c r="AU231" s="209" t="s">
        <v>82</v>
      </c>
      <c r="AY231" s="19" t="s">
        <v>142</v>
      </c>
      <c r="BE231" s="210">
        <f>IF(N231="základní",J231,0)</f>
        <v>20000</v>
      </c>
      <c r="BF231" s="210">
        <f>IF(N231="snížená",J231,0)</f>
        <v>0</v>
      </c>
      <c r="BG231" s="210">
        <f>IF(N231="zákl. přenesená",J231,0)</f>
        <v>0</v>
      </c>
      <c r="BH231" s="210">
        <f>IF(N231="sníž. přenesená",J231,0)</f>
        <v>0</v>
      </c>
      <c r="BI231" s="210">
        <f>IF(N231="nulová",J231,0)</f>
        <v>0</v>
      </c>
      <c r="BJ231" s="19" t="s">
        <v>80</v>
      </c>
      <c r="BK231" s="210">
        <f>ROUND(I231*H231,2)</f>
        <v>20000</v>
      </c>
      <c r="BL231" s="19" t="s">
        <v>150</v>
      </c>
      <c r="BM231" s="209" t="s">
        <v>316</v>
      </c>
    </row>
    <row r="232" s="2" customFormat="1">
      <c r="A232" s="34"/>
      <c r="B232" s="35"/>
      <c r="C232" s="36"/>
      <c r="D232" s="211" t="s">
        <v>152</v>
      </c>
      <c r="E232" s="36"/>
      <c r="F232" s="212" t="s">
        <v>314</v>
      </c>
      <c r="G232" s="36"/>
      <c r="H232" s="36"/>
      <c r="I232" s="36"/>
      <c r="J232" s="36"/>
      <c r="K232" s="36"/>
      <c r="L232" s="40"/>
      <c r="M232" s="213"/>
      <c r="N232" s="214"/>
      <c r="O232" s="79"/>
      <c r="P232" s="79"/>
      <c r="Q232" s="79"/>
      <c r="R232" s="79"/>
      <c r="S232" s="79"/>
      <c r="T232" s="80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9" t="s">
        <v>152</v>
      </c>
      <c r="AU232" s="19" t="s">
        <v>82</v>
      </c>
    </row>
    <row r="233" s="12" customFormat="1" ht="22.8" customHeight="1">
      <c r="A233" s="12"/>
      <c r="B233" s="184"/>
      <c r="C233" s="185"/>
      <c r="D233" s="186" t="s">
        <v>71</v>
      </c>
      <c r="E233" s="197" t="s">
        <v>150</v>
      </c>
      <c r="F233" s="197" t="s">
        <v>317</v>
      </c>
      <c r="G233" s="185"/>
      <c r="H233" s="185"/>
      <c r="I233" s="185"/>
      <c r="J233" s="198">
        <f>BK233</f>
        <v>11977.040000000001</v>
      </c>
      <c r="K233" s="185"/>
      <c r="L233" s="189"/>
      <c r="M233" s="190"/>
      <c r="N233" s="191"/>
      <c r="O233" s="191"/>
      <c r="P233" s="192">
        <f>SUM(P234:P252)</f>
        <v>7.2439099999999996</v>
      </c>
      <c r="Q233" s="191"/>
      <c r="R233" s="192">
        <f>SUM(R234:R252)</f>
        <v>0.81885324000000004</v>
      </c>
      <c r="S233" s="191"/>
      <c r="T233" s="193">
        <f>SUM(T234:T252)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94" t="s">
        <v>80</v>
      </c>
      <c r="AT233" s="195" t="s">
        <v>71</v>
      </c>
      <c r="AU233" s="195" t="s">
        <v>80</v>
      </c>
      <c r="AY233" s="194" t="s">
        <v>142</v>
      </c>
      <c r="BK233" s="196">
        <f>SUM(BK234:BK252)</f>
        <v>11977.040000000001</v>
      </c>
    </row>
    <row r="234" s="2" customFormat="1" ht="16.5" customHeight="1">
      <c r="A234" s="34"/>
      <c r="B234" s="35"/>
      <c r="C234" s="199" t="s">
        <v>318</v>
      </c>
      <c r="D234" s="199" t="s">
        <v>145</v>
      </c>
      <c r="E234" s="200" t="s">
        <v>319</v>
      </c>
      <c r="F234" s="201" t="s">
        <v>320</v>
      </c>
      <c r="G234" s="202" t="s">
        <v>168</v>
      </c>
      <c r="H234" s="203">
        <v>0.32700000000000001</v>
      </c>
      <c r="I234" s="204">
        <v>3440</v>
      </c>
      <c r="J234" s="204">
        <f>ROUND(I234*H234,2)</f>
        <v>1124.8800000000001</v>
      </c>
      <c r="K234" s="201" t="s">
        <v>161</v>
      </c>
      <c r="L234" s="40"/>
      <c r="M234" s="205" t="s">
        <v>17</v>
      </c>
      <c r="N234" s="206" t="s">
        <v>43</v>
      </c>
      <c r="O234" s="207">
        <v>1.224</v>
      </c>
      <c r="P234" s="207">
        <f>O234*H234</f>
        <v>0.40024799999999999</v>
      </c>
      <c r="Q234" s="207">
        <v>2.45343</v>
      </c>
      <c r="R234" s="207">
        <f>Q234*H234</f>
        <v>0.80227161000000002</v>
      </c>
      <c r="S234" s="207">
        <v>0</v>
      </c>
      <c r="T234" s="20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9" t="s">
        <v>150</v>
      </c>
      <c r="AT234" s="209" t="s">
        <v>145</v>
      </c>
      <c r="AU234" s="209" t="s">
        <v>82</v>
      </c>
      <c r="AY234" s="19" t="s">
        <v>142</v>
      </c>
      <c r="BE234" s="210">
        <f>IF(N234="základní",J234,0)</f>
        <v>1124.8800000000001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9" t="s">
        <v>80</v>
      </c>
      <c r="BK234" s="210">
        <f>ROUND(I234*H234,2)</f>
        <v>1124.8800000000001</v>
      </c>
      <c r="BL234" s="19" t="s">
        <v>150</v>
      </c>
      <c r="BM234" s="209" t="s">
        <v>321</v>
      </c>
    </row>
    <row r="235" s="2" customFormat="1">
      <c r="A235" s="34"/>
      <c r="B235" s="35"/>
      <c r="C235" s="36"/>
      <c r="D235" s="211" t="s">
        <v>152</v>
      </c>
      <c r="E235" s="36"/>
      <c r="F235" s="212" t="s">
        <v>322</v>
      </c>
      <c r="G235" s="36"/>
      <c r="H235" s="36"/>
      <c r="I235" s="36"/>
      <c r="J235" s="36"/>
      <c r="K235" s="36"/>
      <c r="L235" s="40"/>
      <c r="M235" s="213"/>
      <c r="N235" s="214"/>
      <c r="O235" s="79"/>
      <c r="P235" s="79"/>
      <c r="Q235" s="79"/>
      <c r="R235" s="79"/>
      <c r="S235" s="79"/>
      <c r="T235" s="80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9" t="s">
        <v>152</v>
      </c>
      <c r="AU235" s="19" t="s">
        <v>82</v>
      </c>
    </row>
    <row r="236" s="2" customFormat="1">
      <c r="A236" s="34"/>
      <c r="B236" s="35"/>
      <c r="C236" s="36"/>
      <c r="D236" s="215" t="s">
        <v>154</v>
      </c>
      <c r="E236" s="36"/>
      <c r="F236" s="216" t="s">
        <v>323</v>
      </c>
      <c r="G236" s="36"/>
      <c r="H236" s="36"/>
      <c r="I236" s="36"/>
      <c r="J236" s="36"/>
      <c r="K236" s="36"/>
      <c r="L236" s="40"/>
      <c r="M236" s="213"/>
      <c r="N236" s="214"/>
      <c r="O236" s="79"/>
      <c r="P236" s="79"/>
      <c r="Q236" s="79"/>
      <c r="R236" s="79"/>
      <c r="S236" s="79"/>
      <c r="T236" s="80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9" t="s">
        <v>154</v>
      </c>
      <c r="AU236" s="19" t="s">
        <v>82</v>
      </c>
    </row>
    <row r="237" s="13" customFormat="1">
      <c r="A237" s="13"/>
      <c r="B237" s="217"/>
      <c r="C237" s="218"/>
      <c r="D237" s="211" t="s">
        <v>156</v>
      </c>
      <c r="E237" s="219" t="s">
        <v>17</v>
      </c>
      <c r="F237" s="220" t="s">
        <v>324</v>
      </c>
      <c r="G237" s="218"/>
      <c r="H237" s="221">
        <v>0.32700000000000001</v>
      </c>
      <c r="I237" s="218"/>
      <c r="J237" s="218"/>
      <c r="K237" s="218"/>
      <c r="L237" s="222"/>
      <c r="M237" s="223"/>
      <c r="N237" s="224"/>
      <c r="O237" s="224"/>
      <c r="P237" s="224"/>
      <c r="Q237" s="224"/>
      <c r="R237" s="224"/>
      <c r="S237" s="224"/>
      <c r="T237" s="22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6" t="s">
        <v>156</v>
      </c>
      <c r="AU237" s="226" t="s">
        <v>82</v>
      </c>
      <c r="AV237" s="13" t="s">
        <v>82</v>
      </c>
      <c r="AW237" s="13" t="s">
        <v>34</v>
      </c>
      <c r="AX237" s="13" t="s">
        <v>80</v>
      </c>
      <c r="AY237" s="226" t="s">
        <v>142</v>
      </c>
    </row>
    <row r="238" s="2" customFormat="1" ht="16.5" customHeight="1">
      <c r="A238" s="34"/>
      <c r="B238" s="35"/>
      <c r="C238" s="199" t="s">
        <v>325</v>
      </c>
      <c r="D238" s="199" t="s">
        <v>145</v>
      </c>
      <c r="E238" s="200" t="s">
        <v>326</v>
      </c>
      <c r="F238" s="201" t="s">
        <v>327</v>
      </c>
      <c r="G238" s="202" t="s">
        <v>261</v>
      </c>
      <c r="H238" s="203">
        <v>3.1110000000000002</v>
      </c>
      <c r="I238" s="204">
        <v>401</v>
      </c>
      <c r="J238" s="204">
        <f>ROUND(I238*H238,2)</f>
        <v>1247.51</v>
      </c>
      <c r="K238" s="201" t="s">
        <v>161</v>
      </c>
      <c r="L238" s="40"/>
      <c r="M238" s="205" t="s">
        <v>17</v>
      </c>
      <c r="N238" s="206" t="s">
        <v>43</v>
      </c>
      <c r="O238" s="207">
        <v>0.377</v>
      </c>
      <c r="P238" s="207">
        <f>O238*H238</f>
        <v>1.1728470000000002</v>
      </c>
      <c r="Q238" s="207">
        <v>0.0053299999999999997</v>
      </c>
      <c r="R238" s="207">
        <f>Q238*H238</f>
        <v>0.01658163</v>
      </c>
      <c r="S238" s="207">
        <v>0</v>
      </c>
      <c r="T238" s="20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9" t="s">
        <v>150</v>
      </c>
      <c r="AT238" s="209" t="s">
        <v>145</v>
      </c>
      <c r="AU238" s="209" t="s">
        <v>82</v>
      </c>
      <c r="AY238" s="19" t="s">
        <v>142</v>
      </c>
      <c r="BE238" s="210">
        <f>IF(N238="základní",J238,0)</f>
        <v>1247.51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9" t="s">
        <v>80</v>
      </c>
      <c r="BK238" s="210">
        <f>ROUND(I238*H238,2)</f>
        <v>1247.51</v>
      </c>
      <c r="BL238" s="19" t="s">
        <v>150</v>
      </c>
      <c r="BM238" s="209" t="s">
        <v>328</v>
      </c>
    </row>
    <row r="239" s="2" customFormat="1">
      <c r="A239" s="34"/>
      <c r="B239" s="35"/>
      <c r="C239" s="36"/>
      <c r="D239" s="211" t="s">
        <v>152</v>
      </c>
      <c r="E239" s="36"/>
      <c r="F239" s="212" t="s">
        <v>329</v>
      </c>
      <c r="G239" s="36"/>
      <c r="H239" s="36"/>
      <c r="I239" s="36"/>
      <c r="J239" s="36"/>
      <c r="K239" s="36"/>
      <c r="L239" s="40"/>
      <c r="M239" s="213"/>
      <c r="N239" s="214"/>
      <c r="O239" s="79"/>
      <c r="P239" s="79"/>
      <c r="Q239" s="79"/>
      <c r="R239" s="79"/>
      <c r="S239" s="79"/>
      <c r="T239" s="80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9" t="s">
        <v>152</v>
      </c>
      <c r="AU239" s="19" t="s">
        <v>82</v>
      </c>
    </row>
    <row r="240" s="2" customFormat="1">
      <c r="A240" s="34"/>
      <c r="B240" s="35"/>
      <c r="C240" s="36"/>
      <c r="D240" s="215" t="s">
        <v>154</v>
      </c>
      <c r="E240" s="36"/>
      <c r="F240" s="216" t="s">
        <v>330</v>
      </c>
      <c r="G240" s="36"/>
      <c r="H240" s="36"/>
      <c r="I240" s="36"/>
      <c r="J240" s="36"/>
      <c r="K240" s="36"/>
      <c r="L240" s="40"/>
      <c r="M240" s="213"/>
      <c r="N240" s="214"/>
      <c r="O240" s="79"/>
      <c r="P240" s="79"/>
      <c r="Q240" s="79"/>
      <c r="R240" s="79"/>
      <c r="S240" s="79"/>
      <c r="T240" s="80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9" t="s">
        <v>154</v>
      </c>
      <c r="AU240" s="19" t="s">
        <v>82</v>
      </c>
    </row>
    <row r="241" s="13" customFormat="1">
      <c r="A241" s="13"/>
      <c r="B241" s="217"/>
      <c r="C241" s="218"/>
      <c r="D241" s="211" t="s">
        <v>156</v>
      </c>
      <c r="E241" s="219" t="s">
        <v>17</v>
      </c>
      <c r="F241" s="220" t="s">
        <v>331</v>
      </c>
      <c r="G241" s="218"/>
      <c r="H241" s="221">
        <v>3.1110000000000002</v>
      </c>
      <c r="I241" s="218"/>
      <c r="J241" s="218"/>
      <c r="K241" s="218"/>
      <c r="L241" s="222"/>
      <c r="M241" s="223"/>
      <c r="N241" s="224"/>
      <c r="O241" s="224"/>
      <c r="P241" s="224"/>
      <c r="Q241" s="224"/>
      <c r="R241" s="224"/>
      <c r="S241" s="224"/>
      <c r="T241" s="22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6" t="s">
        <v>156</v>
      </c>
      <c r="AU241" s="226" t="s">
        <v>82</v>
      </c>
      <c r="AV241" s="13" t="s">
        <v>82</v>
      </c>
      <c r="AW241" s="13" t="s">
        <v>34</v>
      </c>
      <c r="AX241" s="13" t="s">
        <v>80</v>
      </c>
      <c r="AY241" s="226" t="s">
        <v>142</v>
      </c>
    </row>
    <row r="242" s="2" customFormat="1" ht="16.5" customHeight="1">
      <c r="A242" s="34"/>
      <c r="B242" s="35"/>
      <c r="C242" s="199" t="s">
        <v>332</v>
      </c>
      <c r="D242" s="199" t="s">
        <v>145</v>
      </c>
      <c r="E242" s="200" t="s">
        <v>333</v>
      </c>
      <c r="F242" s="201" t="s">
        <v>334</v>
      </c>
      <c r="G242" s="202" t="s">
        <v>261</v>
      </c>
      <c r="H242" s="203">
        <v>3.1110000000000002</v>
      </c>
      <c r="I242" s="204">
        <v>123</v>
      </c>
      <c r="J242" s="204">
        <f>ROUND(I242*H242,2)</f>
        <v>382.64999999999998</v>
      </c>
      <c r="K242" s="201" t="s">
        <v>161</v>
      </c>
      <c r="L242" s="40"/>
      <c r="M242" s="205" t="s">
        <v>17</v>
      </c>
      <c r="N242" s="206" t="s">
        <v>43</v>
      </c>
      <c r="O242" s="207">
        <v>0.22500000000000001</v>
      </c>
      <c r="P242" s="207">
        <f>O242*H242</f>
        <v>0.69997500000000001</v>
      </c>
      <c r="Q242" s="207">
        <v>0</v>
      </c>
      <c r="R242" s="207">
        <f>Q242*H242</f>
        <v>0</v>
      </c>
      <c r="S242" s="207">
        <v>0</v>
      </c>
      <c r="T242" s="20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9" t="s">
        <v>150</v>
      </c>
      <c r="AT242" s="209" t="s">
        <v>145</v>
      </c>
      <c r="AU242" s="209" t="s">
        <v>82</v>
      </c>
      <c r="AY242" s="19" t="s">
        <v>142</v>
      </c>
      <c r="BE242" s="210">
        <f>IF(N242="základní",J242,0)</f>
        <v>382.64999999999998</v>
      </c>
      <c r="BF242" s="210">
        <f>IF(N242="snížená",J242,0)</f>
        <v>0</v>
      </c>
      <c r="BG242" s="210">
        <f>IF(N242="zákl. přenesená",J242,0)</f>
        <v>0</v>
      </c>
      <c r="BH242" s="210">
        <f>IF(N242="sníž. přenesená",J242,0)</f>
        <v>0</v>
      </c>
      <c r="BI242" s="210">
        <f>IF(N242="nulová",J242,0)</f>
        <v>0</v>
      </c>
      <c r="BJ242" s="19" t="s">
        <v>80</v>
      </c>
      <c r="BK242" s="210">
        <f>ROUND(I242*H242,2)</f>
        <v>382.64999999999998</v>
      </c>
      <c r="BL242" s="19" t="s">
        <v>150</v>
      </c>
      <c r="BM242" s="209" t="s">
        <v>335</v>
      </c>
    </row>
    <row r="243" s="2" customFormat="1">
      <c r="A243" s="34"/>
      <c r="B243" s="35"/>
      <c r="C243" s="36"/>
      <c r="D243" s="211" t="s">
        <v>152</v>
      </c>
      <c r="E243" s="36"/>
      <c r="F243" s="212" t="s">
        <v>336</v>
      </c>
      <c r="G243" s="36"/>
      <c r="H243" s="36"/>
      <c r="I243" s="36"/>
      <c r="J243" s="36"/>
      <c r="K243" s="36"/>
      <c r="L243" s="40"/>
      <c r="M243" s="213"/>
      <c r="N243" s="214"/>
      <c r="O243" s="79"/>
      <c r="P243" s="79"/>
      <c r="Q243" s="79"/>
      <c r="R243" s="79"/>
      <c r="S243" s="79"/>
      <c r="T243" s="80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9" t="s">
        <v>152</v>
      </c>
      <c r="AU243" s="19" t="s">
        <v>82</v>
      </c>
    </row>
    <row r="244" s="2" customFormat="1">
      <c r="A244" s="34"/>
      <c r="B244" s="35"/>
      <c r="C244" s="36"/>
      <c r="D244" s="215" t="s">
        <v>154</v>
      </c>
      <c r="E244" s="36"/>
      <c r="F244" s="216" t="s">
        <v>337</v>
      </c>
      <c r="G244" s="36"/>
      <c r="H244" s="36"/>
      <c r="I244" s="36"/>
      <c r="J244" s="36"/>
      <c r="K244" s="36"/>
      <c r="L244" s="40"/>
      <c r="M244" s="213"/>
      <c r="N244" s="214"/>
      <c r="O244" s="79"/>
      <c r="P244" s="79"/>
      <c r="Q244" s="79"/>
      <c r="R244" s="79"/>
      <c r="S244" s="79"/>
      <c r="T244" s="80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154</v>
      </c>
      <c r="AU244" s="19" t="s">
        <v>82</v>
      </c>
    </row>
    <row r="245" s="2" customFormat="1" ht="16.5" customHeight="1">
      <c r="A245" s="34"/>
      <c r="B245" s="35"/>
      <c r="C245" s="199" t="s">
        <v>338</v>
      </c>
      <c r="D245" s="199" t="s">
        <v>145</v>
      </c>
      <c r="E245" s="200" t="s">
        <v>339</v>
      </c>
      <c r="F245" s="201" t="s">
        <v>340</v>
      </c>
      <c r="G245" s="202" t="s">
        <v>168</v>
      </c>
      <c r="H245" s="203">
        <v>2.2799999999999998</v>
      </c>
      <c r="I245" s="204">
        <v>1150</v>
      </c>
      <c r="J245" s="204">
        <f>ROUND(I245*H245,2)</f>
        <v>2622</v>
      </c>
      <c r="K245" s="201" t="s">
        <v>161</v>
      </c>
      <c r="L245" s="40"/>
      <c r="M245" s="205" t="s">
        <v>17</v>
      </c>
      <c r="N245" s="206" t="s">
        <v>43</v>
      </c>
      <c r="O245" s="207">
        <v>1.3029999999999999</v>
      </c>
      <c r="P245" s="207">
        <f>O245*H245</f>
        <v>2.9708399999999995</v>
      </c>
      <c r="Q245" s="207">
        <v>0</v>
      </c>
      <c r="R245" s="207">
        <f>Q245*H245</f>
        <v>0</v>
      </c>
      <c r="S245" s="207">
        <v>0</v>
      </c>
      <c r="T245" s="20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9" t="s">
        <v>150</v>
      </c>
      <c r="AT245" s="209" t="s">
        <v>145</v>
      </c>
      <c r="AU245" s="209" t="s">
        <v>82</v>
      </c>
      <c r="AY245" s="19" t="s">
        <v>142</v>
      </c>
      <c r="BE245" s="210">
        <f>IF(N245="základní",J245,0)</f>
        <v>2622</v>
      </c>
      <c r="BF245" s="210">
        <f>IF(N245="snížená",J245,0)</f>
        <v>0</v>
      </c>
      <c r="BG245" s="210">
        <f>IF(N245="zákl. přenesená",J245,0)</f>
        <v>0</v>
      </c>
      <c r="BH245" s="210">
        <f>IF(N245="sníž. přenesená",J245,0)</f>
        <v>0</v>
      </c>
      <c r="BI245" s="210">
        <f>IF(N245="nulová",J245,0)</f>
        <v>0</v>
      </c>
      <c r="BJ245" s="19" t="s">
        <v>80</v>
      </c>
      <c r="BK245" s="210">
        <f>ROUND(I245*H245,2)</f>
        <v>2622</v>
      </c>
      <c r="BL245" s="19" t="s">
        <v>150</v>
      </c>
      <c r="BM245" s="209" t="s">
        <v>341</v>
      </c>
    </row>
    <row r="246" s="2" customFormat="1">
      <c r="A246" s="34"/>
      <c r="B246" s="35"/>
      <c r="C246" s="36"/>
      <c r="D246" s="211" t="s">
        <v>152</v>
      </c>
      <c r="E246" s="36"/>
      <c r="F246" s="212" t="s">
        <v>342</v>
      </c>
      <c r="G246" s="36"/>
      <c r="H246" s="36"/>
      <c r="I246" s="36"/>
      <c r="J246" s="36"/>
      <c r="K246" s="36"/>
      <c r="L246" s="40"/>
      <c r="M246" s="213"/>
      <c r="N246" s="214"/>
      <c r="O246" s="79"/>
      <c r="P246" s="79"/>
      <c r="Q246" s="79"/>
      <c r="R246" s="79"/>
      <c r="S246" s="79"/>
      <c r="T246" s="80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9" t="s">
        <v>152</v>
      </c>
      <c r="AU246" s="19" t="s">
        <v>82</v>
      </c>
    </row>
    <row r="247" s="2" customFormat="1">
      <c r="A247" s="34"/>
      <c r="B247" s="35"/>
      <c r="C247" s="36"/>
      <c r="D247" s="215" t="s">
        <v>154</v>
      </c>
      <c r="E247" s="36"/>
      <c r="F247" s="216" t="s">
        <v>343</v>
      </c>
      <c r="G247" s="36"/>
      <c r="H247" s="36"/>
      <c r="I247" s="36"/>
      <c r="J247" s="36"/>
      <c r="K247" s="36"/>
      <c r="L247" s="40"/>
      <c r="M247" s="213"/>
      <c r="N247" s="214"/>
      <c r="O247" s="79"/>
      <c r="P247" s="79"/>
      <c r="Q247" s="79"/>
      <c r="R247" s="79"/>
      <c r="S247" s="79"/>
      <c r="T247" s="80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9" t="s">
        <v>154</v>
      </c>
      <c r="AU247" s="19" t="s">
        <v>82</v>
      </c>
    </row>
    <row r="248" s="13" customFormat="1">
      <c r="A248" s="13"/>
      <c r="B248" s="217"/>
      <c r="C248" s="218"/>
      <c r="D248" s="211" t="s">
        <v>156</v>
      </c>
      <c r="E248" s="219" t="s">
        <v>102</v>
      </c>
      <c r="F248" s="220" t="s">
        <v>202</v>
      </c>
      <c r="G248" s="218"/>
      <c r="H248" s="221">
        <v>2.2799999999999998</v>
      </c>
      <c r="I248" s="218"/>
      <c r="J248" s="218"/>
      <c r="K248" s="218"/>
      <c r="L248" s="222"/>
      <c r="M248" s="223"/>
      <c r="N248" s="224"/>
      <c r="O248" s="224"/>
      <c r="P248" s="224"/>
      <c r="Q248" s="224"/>
      <c r="R248" s="224"/>
      <c r="S248" s="224"/>
      <c r="T248" s="22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6" t="s">
        <v>156</v>
      </c>
      <c r="AU248" s="226" t="s">
        <v>82</v>
      </c>
      <c r="AV248" s="13" t="s">
        <v>82</v>
      </c>
      <c r="AW248" s="13" t="s">
        <v>34</v>
      </c>
      <c r="AX248" s="13" t="s">
        <v>80</v>
      </c>
      <c r="AY248" s="226" t="s">
        <v>142</v>
      </c>
    </row>
    <row r="249" s="2" customFormat="1" ht="21.75" customHeight="1">
      <c r="A249" s="34"/>
      <c r="B249" s="35"/>
      <c r="C249" s="199" t="s">
        <v>344</v>
      </c>
      <c r="D249" s="199" t="s">
        <v>145</v>
      </c>
      <c r="E249" s="200" t="s">
        <v>345</v>
      </c>
      <c r="F249" s="201" t="s">
        <v>346</v>
      </c>
      <c r="G249" s="202" t="s">
        <v>261</v>
      </c>
      <c r="H249" s="203">
        <v>40</v>
      </c>
      <c r="I249" s="204">
        <v>165</v>
      </c>
      <c r="J249" s="204">
        <f>ROUND(I249*H249,2)</f>
        <v>6600</v>
      </c>
      <c r="K249" s="201" t="s">
        <v>149</v>
      </c>
      <c r="L249" s="40"/>
      <c r="M249" s="205" t="s">
        <v>17</v>
      </c>
      <c r="N249" s="206" t="s">
        <v>43</v>
      </c>
      <c r="O249" s="207">
        <v>0.050000000000000003</v>
      </c>
      <c r="P249" s="207">
        <f>O249*H249</f>
        <v>2</v>
      </c>
      <c r="Q249" s="207">
        <v>0</v>
      </c>
      <c r="R249" s="207">
        <f>Q249*H249</f>
        <v>0</v>
      </c>
      <c r="S249" s="207">
        <v>0</v>
      </c>
      <c r="T249" s="20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09" t="s">
        <v>150</v>
      </c>
      <c r="AT249" s="209" t="s">
        <v>145</v>
      </c>
      <c r="AU249" s="209" t="s">
        <v>82</v>
      </c>
      <c r="AY249" s="19" t="s">
        <v>142</v>
      </c>
      <c r="BE249" s="210">
        <f>IF(N249="základní",J249,0)</f>
        <v>6600</v>
      </c>
      <c r="BF249" s="210">
        <f>IF(N249="snížená",J249,0)</f>
        <v>0</v>
      </c>
      <c r="BG249" s="210">
        <f>IF(N249="zákl. přenesená",J249,0)</f>
        <v>0</v>
      </c>
      <c r="BH249" s="210">
        <f>IF(N249="sníž. přenesená",J249,0)</f>
        <v>0</v>
      </c>
      <c r="BI249" s="210">
        <f>IF(N249="nulová",J249,0)</f>
        <v>0</v>
      </c>
      <c r="BJ249" s="19" t="s">
        <v>80</v>
      </c>
      <c r="BK249" s="210">
        <f>ROUND(I249*H249,2)</f>
        <v>6600</v>
      </c>
      <c r="BL249" s="19" t="s">
        <v>150</v>
      </c>
      <c r="BM249" s="209" t="s">
        <v>347</v>
      </c>
    </row>
    <row r="250" s="2" customFormat="1">
      <c r="A250" s="34"/>
      <c r="B250" s="35"/>
      <c r="C250" s="36"/>
      <c r="D250" s="211" t="s">
        <v>152</v>
      </c>
      <c r="E250" s="36"/>
      <c r="F250" s="212" t="s">
        <v>348</v>
      </c>
      <c r="G250" s="36"/>
      <c r="H250" s="36"/>
      <c r="I250" s="36"/>
      <c r="J250" s="36"/>
      <c r="K250" s="36"/>
      <c r="L250" s="40"/>
      <c r="M250" s="213"/>
      <c r="N250" s="214"/>
      <c r="O250" s="79"/>
      <c r="P250" s="79"/>
      <c r="Q250" s="79"/>
      <c r="R250" s="79"/>
      <c r="S250" s="79"/>
      <c r="T250" s="80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9" t="s">
        <v>152</v>
      </c>
      <c r="AU250" s="19" t="s">
        <v>82</v>
      </c>
    </row>
    <row r="251" s="2" customFormat="1">
      <c r="A251" s="34"/>
      <c r="B251" s="35"/>
      <c r="C251" s="36"/>
      <c r="D251" s="215" t="s">
        <v>154</v>
      </c>
      <c r="E251" s="36"/>
      <c r="F251" s="216" t="s">
        <v>349</v>
      </c>
      <c r="G251" s="36"/>
      <c r="H251" s="36"/>
      <c r="I251" s="36"/>
      <c r="J251" s="36"/>
      <c r="K251" s="36"/>
      <c r="L251" s="40"/>
      <c r="M251" s="213"/>
      <c r="N251" s="214"/>
      <c r="O251" s="79"/>
      <c r="P251" s="79"/>
      <c r="Q251" s="79"/>
      <c r="R251" s="79"/>
      <c r="S251" s="79"/>
      <c r="T251" s="80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9" t="s">
        <v>154</v>
      </c>
      <c r="AU251" s="19" t="s">
        <v>82</v>
      </c>
    </row>
    <row r="252" s="13" customFormat="1">
      <c r="A252" s="13"/>
      <c r="B252" s="217"/>
      <c r="C252" s="218"/>
      <c r="D252" s="211" t="s">
        <v>156</v>
      </c>
      <c r="E252" s="219" t="s">
        <v>17</v>
      </c>
      <c r="F252" s="220" t="s">
        <v>350</v>
      </c>
      <c r="G252" s="218"/>
      <c r="H252" s="221">
        <v>40</v>
      </c>
      <c r="I252" s="218"/>
      <c r="J252" s="218"/>
      <c r="K252" s="218"/>
      <c r="L252" s="222"/>
      <c r="M252" s="223"/>
      <c r="N252" s="224"/>
      <c r="O252" s="224"/>
      <c r="P252" s="224"/>
      <c r="Q252" s="224"/>
      <c r="R252" s="224"/>
      <c r="S252" s="224"/>
      <c r="T252" s="22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26" t="s">
        <v>156</v>
      </c>
      <c r="AU252" s="226" t="s">
        <v>82</v>
      </c>
      <c r="AV252" s="13" t="s">
        <v>82</v>
      </c>
      <c r="AW252" s="13" t="s">
        <v>34</v>
      </c>
      <c r="AX252" s="13" t="s">
        <v>80</v>
      </c>
      <c r="AY252" s="226" t="s">
        <v>142</v>
      </c>
    </row>
    <row r="253" s="12" customFormat="1" ht="22.8" customHeight="1">
      <c r="A253" s="12"/>
      <c r="B253" s="184"/>
      <c r="C253" s="185"/>
      <c r="D253" s="186" t="s">
        <v>71</v>
      </c>
      <c r="E253" s="197" t="s">
        <v>351</v>
      </c>
      <c r="F253" s="197" t="s">
        <v>352</v>
      </c>
      <c r="G253" s="185"/>
      <c r="H253" s="185"/>
      <c r="I253" s="185"/>
      <c r="J253" s="198">
        <f>BK253</f>
        <v>44283.599999999999</v>
      </c>
      <c r="K253" s="185"/>
      <c r="L253" s="189"/>
      <c r="M253" s="190"/>
      <c r="N253" s="191"/>
      <c r="O253" s="191"/>
      <c r="P253" s="192">
        <f>SUM(P254:P262)</f>
        <v>32.559999999999995</v>
      </c>
      <c r="Q253" s="191"/>
      <c r="R253" s="192">
        <f>SUM(R254:R262)</f>
        <v>9.007200000000001</v>
      </c>
      <c r="S253" s="191"/>
      <c r="T253" s="193">
        <f>SUM(T254:T262)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94" t="s">
        <v>80</v>
      </c>
      <c r="AT253" s="195" t="s">
        <v>71</v>
      </c>
      <c r="AU253" s="195" t="s">
        <v>80</v>
      </c>
      <c r="AY253" s="194" t="s">
        <v>142</v>
      </c>
      <c r="BK253" s="196">
        <f>SUM(BK254:BK262)</f>
        <v>44283.599999999999</v>
      </c>
    </row>
    <row r="254" s="2" customFormat="1" ht="16.5" customHeight="1">
      <c r="A254" s="34"/>
      <c r="B254" s="35"/>
      <c r="C254" s="199" t="s">
        <v>353</v>
      </c>
      <c r="D254" s="199" t="s">
        <v>145</v>
      </c>
      <c r="E254" s="200" t="s">
        <v>354</v>
      </c>
      <c r="F254" s="201" t="s">
        <v>355</v>
      </c>
      <c r="G254" s="202" t="s">
        <v>261</v>
      </c>
      <c r="H254" s="203">
        <v>40</v>
      </c>
      <c r="I254" s="204">
        <v>241</v>
      </c>
      <c r="J254" s="204">
        <f>ROUND(I254*H254,2)</f>
        <v>9640</v>
      </c>
      <c r="K254" s="201" t="s">
        <v>149</v>
      </c>
      <c r="L254" s="40"/>
      <c r="M254" s="205" t="s">
        <v>17</v>
      </c>
      <c r="N254" s="206" t="s">
        <v>43</v>
      </c>
      <c r="O254" s="207">
        <v>0.094</v>
      </c>
      <c r="P254" s="207">
        <f>O254*H254</f>
        <v>3.7599999999999998</v>
      </c>
      <c r="Q254" s="207">
        <v>0</v>
      </c>
      <c r="R254" s="207">
        <f>Q254*H254</f>
        <v>0</v>
      </c>
      <c r="S254" s="207">
        <v>0</v>
      </c>
      <c r="T254" s="20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9" t="s">
        <v>150</v>
      </c>
      <c r="AT254" s="209" t="s">
        <v>145</v>
      </c>
      <c r="AU254" s="209" t="s">
        <v>82</v>
      </c>
      <c r="AY254" s="19" t="s">
        <v>142</v>
      </c>
      <c r="BE254" s="210">
        <f>IF(N254="základní",J254,0)</f>
        <v>9640</v>
      </c>
      <c r="BF254" s="210">
        <f>IF(N254="snížená",J254,0)</f>
        <v>0</v>
      </c>
      <c r="BG254" s="210">
        <f>IF(N254="zákl. přenesená",J254,0)</f>
        <v>0</v>
      </c>
      <c r="BH254" s="210">
        <f>IF(N254="sníž. přenesená",J254,0)</f>
        <v>0</v>
      </c>
      <c r="BI254" s="210">
        <f>IF(N254="nulová",J254,0)</f>
        <v>0</v>
      </c>
      <c r="BJ254" s="19" t="s">
        <v>80</v>
      </c>
      <c r="BK254" s="210">
        <f>ROUND(I254*H254,2)</f>
        <v>9640</v>
      </c>
      <c r="BL254" s="19" t="s">
        <v>150</v>
      </c>
      <c r="BM254" s="209" t="s">
        <v>356</v>
      </c>
    </row>
    <row r="255" s="2" customFormat="1">
      <c r="A255" s="34"/>
      <c r="B255" s="35"/>
      <c r="C255" s="36"/>
      <c r="D255" s="211" t="s">
        <v>152</v>
      </c>
      <c r="E255" s="36"/>
      <c r="F255" s="212" t="s">
        <v>357</v>
      </c>
      <c r="G255" s="36"/>
      <c r="H255" s="36"/>
      <c r="I255" s="36"/>
      <c r="J255" s="36"/>
      <c r="K255" s="36"/>
      <c r="L255" s="40"/>
      <c r="M255" s="213"/>
      <c r="N255" s="214"/>
      <c r="O255" s="79"/>
      <c r="P255" s="79"/>
      <c r="Q255" s="79"/>
      <c r="R255" s="79"/>
      <c r="S255" s="79"/>
      <c r="T255" s="80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9" t="s">
        <v>152</v>
      </c>
      <c r="AU255" s="19" t="s">
        <v>82</v>
      </c>
    </row>
    <row r="256" s="2" customFormat="1">
      <c r="A256" s="34"/>
      <c r="B256" s="35"/>
      <c r="C256" s="36"/>
      <c r="D256" s="215" t="s">
        <v>154</v>
      </c>
      <c r="E256" s="36"/>
      <c r="F256" s="216" t="s">
        <v>358</v>
      </c>
      <c r="G256" s="36"/>
      <c r="H256" s="36"/>
      <c r="I256" s="36"/>
      <c r="J256" s="36"/>
      <c r="K256" s="36"/>
      <c r="L256" s="40"/>
      <c r="M256" s="213"/>
      <c r="N256" s="214"/>
      <c r="O256" s="79"/>
      <c r="P256" s="79"/>
      <c r="Q256" s="79"/>
      <c r="R256" s="79"/>
      <c r="S256" s="79"/>
      <c r="T256" s="80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9" t="s">
        <v>154</v>
      </c>
      <c r="AU256" s="19" t="s">
        <v>82</v>
      </c>
    </row>
    <row r="257" s="2" customFormat="1" ht="16.5" customHeight="1">
      <c r="A257" s="34"/>
      <c r="B257" s="35"/>
      <c r="C257" s="199" t="s">
        <v>359</v>
      </c>
      <c r="D257" s="199" t="s">
        <v>145</v>
      </c>
      <c r="E257" s="200" t="s">
        <v>360</v>
      </c>
      <c r="F257" s="201" t="s">
        <v>361</v>
      </c>
      <c r="G257" s="202" t="s">
        <v>261</v>
      </c>
      <c r="H257" s="203">
        <v>40</v>
      </c>
      <c r="I257" s="204">
        <v>451</v>
      </c>
      <c r="J257" s="204">
        <f>ROUND(I257*H257,2)</f>
        <v>18040</v>
      </c>
      <c r="K257" s="201" t="s">
        <v>149</v>
      </c>
      <c r="L257" s="40"/>
      <c r="M257" s="205" t="s">
        <v>17</v>
      </c>
      <c r="N257" s="206" t="s">
        <v>43</v>
      </c>
      <c r="O257" s="207">
        <v>0.71999999999999997</v>
      </c>
      <c r="P257" s="207">
        <f>O257*H257</f>
        <v>28.799999999999997</v>
      </c>
      <c r="Q257" s="207">
        <v>0.089219999999999994</v>
      </c>
      <c r="R257" s="207">
        <f>Q257*H257</f>
        <v>3.5687999999999995</v>
      </c>
      <c r="S257" s="207">
        <v>0</v>
      </c>
      <c r="T257" s="20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9" t="s">
        <v>150</v>
      </c>
      <c r="AT257" s="209" t="s">
        <v>145</v>
      </c>
      <c r="AU257" s="209" t="s">
        <v>82</v>
      </c>
      <c r="AY257" s="19" t="s">
        <v>142</v>
      </c>
      <c r="BE257" s="210">
        <f>IF(N257="základní",J257,0)</f>
        <v>18040</v>
      </c>
      <c r="BF257" s="210">
        <f>IF(N257="snížená",J257,0)</f>
        <v>0</v>
      </c>
      <c r="BG257" s="210">
        <f>IF(N257="zákl. přenesená",J257,0)</f>
        <v>0</v>
      </c>
      <c r="BH257" s="210">
        <f>IF(N257="sníž. přenesená",J257,0)</f>
        <v>0</v>
      </c>
      <c r="BI257" s="210">
        <f>IF(N257="nulová",J257,0)</f>
        <v>0</v>
      </c>
      <c r="BJ257" s="19" t="s">
        <v>80</v>
      </c>
      <c r="BK257" s="210">
        <f>ROUND(I257*H257,2)</f>
        <v>18040</v>
      </c>
      <c r="BL257" s="19" t="s">
        <v>150</v>
      </c>
      <c r="BM257" s="209" t="s">
        <v>362</v>
      </c>
    </row>
    <row r="258" s="2" customFormat="1">
      <c r="A258" s="34"/>
      <c r="B258" s="35"/>
      <c r="C258" s="36"/>
      <c r="D258" s="211" t="s">
        <v>152</v>
      </c>
      <c r="E258" s="36"/>
      <c r="F258" s="212" t="s">
        <v>363</v>
      </c>
      <c r="G258" s="36"/>
      <c r="H258" s="36"/>
      <c r="I258" s="36"/>
      <c r="J258" s="36"/>
      <c r="K258" s="36"/>
      <c r="L258" s="40"/>
      <c r="M258" s="213"/>
      <c r="N258" s="214"/>
      <c r="O258" s="79"/>
      <c r="P258" s="79"/>
      <c r="Q258" s="79"/>
      <c r="R258" s="79"/>
      <c r="S258" s="79"/>
      <c r="T258" s="80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9" t="s">
        <v>152</v>
      </c>
      <c r="AU258" s="19" t="s">
        <v>82</v>
      </c>
    </row>
    <row r="259" s="2" customFormat="1">
      <c r="A259" s="34"/>
      <c r="B259" s="35"/>
      <c r="C259" s="36"/>
      <c r="D259" s="215" t="s">
        <v>154</v>
      </c>
      <c r="E259" s="36"/>
      <c r="F259" s="216" t="s">
        <v>364</v>
      </c>
      <c r="G259" s="36"/>
      <c r="H259" s="36"/>
      <c r="I259" s="36"/>
      <c r="J259" s="36"/>
      <c r="K259" s="36"/>
      <c r="L259" s="40"/>
      <c r="M259" s="213"/>
      <c r="N259" s="214"/>
      <c r="O259" s="79"/>
      <c r="P259" s="79"/>
      <c r="Q259" s="79"/>
      <c r="R259" s="79"/>
      <c r="S259" s="79"/>
      <c r="T259" s="80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9" t="s">
        <v>154</v>
      </c>
      <c r="AU259" s="19" t="s">
        <v>82</v>
      </c>
    </row>
    <row r="260" s="2" customFormat="1" ht="16.5" customHeight="1">
      <c r="A260" s="34"/>
      <c r="B260" s="35"/>
      <c r="C260" s="249" t="s">
        <v>365</v>
      </c>
      <c r="D260" s="249" t="s">
        <v>273</v>
      </c>
      <c r="E260" s="250" t="s">
        <v>366</v>
      </c>
      <c r="F260" s="251" t="s">
        <v>367</v>
      </c>
      <c r="G260" s="252" t="s">
        <v>261</v>
      </c>
      <c r="H260" s="253">
        <v>41.200000000000003</v>
      </c>
      <c r="I260" s="254">
        <v>403</v>
      </c>
      <c r="J260" s="254">
        <f>ROUND(I260*H260,2)</f>
        <v>16603.599999999999</v>
      </c>
      <c r="K260" s="251" t="s">
        <v>149</v>
      </c>
      <c r="L260" s="255"/>
      <c r="M260" s="256" t="s">
        <v>17</v>
      </c>
      <c r="N260" s="257" t="s">
        <v>43</v>
      </c>
      <c r="O260" s="207">
        <v>0</v>
      </c>
      <c r="P260" s="207">
        <f>O260*H260</f>
        <v>0</v>
      </c>
      <c r="Q260" s="207">
        <v>0.13200000000000001</v>
      </c>
      <c r="R260" s="207">
        <f>Q260*H260</f>
        <v>5.4384000000000006</v>
      </c>
      <c r="S260" s="207">
        <v>0</v>
      </c>
      <c r="T260" s="20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09" t="s">
        <v>276</v>
      </c>
      <c r="AT260" s="209" t="s">
        <v>273</v>
      </c>
      <c r="AU260" s="209" t="s">
        <v>82</v>
      </c>
      <c r="AY260" s="19" t="s">
        <v>142</v>
      </c>
      <c r="BE260" s="210">
        <f>IF(N260="základní",J260,0)</f>
        <v>16603.599999999999</v>
      </c>
      <c r="BF260" s="210">
        <f>IF(N260="snížená",J260,0)</f>
        <v>0</v>
      </c>
      <c r="BG260" s="210">
        <f>IF(N260="zákl. přenesená",J260,0)</f>
        <v>0</v>
      </c>
      <c r="BH260" s="210">
        <f>IF(N260="sníž. přenesená",J260,0)</f>
        <v>0</v>
      </c>
      <c r="BI260" s="210">
        <f>IF(N260="nulová",J260,0)</f>
        <v>0</v>
      </c>
      <c r="BJ260" s="19" t="s">
        <v>80</v>
      </c>
      <c r="BK260" s="210">
        <f>ROUND(I260*H260,2)</f>
        <v>16603.599999999999</v>
      </c>
      <c r="BL260" s="19" t="s">
        <v>150</v>
      </c>
      <c r="BM260" s="209" t="s">
        <v>368</v>
      </c>
    </row>
    <row r="261" s="2" customFormat="1">
      <c r="A261" s="34"/>
      <c r="B261" s="35"/>
      <c r="C261" s="36"/>
      <c r="D261" s="211" t="s">
        <v>152</v>
      </c>
      <c r="E261" s="36"/>
      <c r="F261" s="212" t="s">
        <v>367</v>
      </c>
      <c r="G261" s="36"/>
      <c r="H261" s="36"/>
      <c r="I261" s="36"/>
      <c r="J261" s="36"/>
      <c r="K261" s="36"/>
      <c r="L261" s="40"/>
      <c r="M261" s="213"/>
      <c r="N261" s="214"/>
      <c r="O261" s="79"/>
      <c r="P261" s="79"/>
      <c r="Q261" s="79"/>
      <c r="R261" s="79"/>
      <c r="S261" s="79"/>
      <c r="T261" s="80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9" t="s">
        <v>152</v>
      </c>
      <c r="AU261" s="19" t="s">
        <v>82</v>
      </c>
    </row>
    <row r="262" s="13" customFormat="1">
      <c r="A262" s="13"/>
      <c r="B262" s="217"/>
      <c r="C262" s="218"/>
      <c r="D262" s="211" t="s">
        <v>156</v>
      </c>
      <c r="E262" s="218"/>
      <c r="F262" s="220" t="s">
        <v>369</v>
      </c>
      <c r="G262" s="218"/>
      <c r="H262" s="221">
        <v>41.200000000000003</v>
      </c>
      <c r="I262" s="218"/>
      <c r="J262" s="218"/>
      <c r="K262" s="218"/>
      <c r="L262" s="222"/>
      <c r="M262" s="223"/>
      <c r="N262" s="224"/>
      <c r="O262" s="224"/>
      <c r="P262" s="224"/>
      <c r="Q262" s="224"/>
      <c r="R262" s="224"/>
      <c r="S262" s="224"/>
      <c r="T262" s="22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26" t="s">
        <v>156</v>
      </c>
      <c r="AU262" s="226" t="s">
        <v>82</v>
      </c>
      <c r="AV262" s="13" t="s">
        <v>82</v>
      </c>
      <c r="AW262" s="13" t="s">
        <v>4</v>
      </c>
      <c r="AX262" s="13" t="s">
        <v>80</v>
      </c>
      <c r="AY262" s="226" t="s">
        <v>142</v>
      </c>
    </row>
    <row r="263" s="12" customFormat="1" ht="22.8" customHeight="1">
      <c r="A263" s="12"/>
      <c r="B263" s="184"/>
      <c r="C263" s="185"/>
      <c r="D263" s="186" t="s">
        <v>71</v>
      </c>
      <c r="E263" s="197" t="s">
        <v>276</v>
      </c>
      <c r="F263" s="197" t="s">
        <v>370</v>
      </c>
      <c r="G263" s="185"/>
      <c r="H263" s="185"/>
      <c r="I263" s="185"/>
      <c r="J263" s="198">
        <f>BK263</f>
        <v>130342.75</v>
      </c>
      <c r="K263" s="185"/>
      <c r="L263" s="189"/>
      <c r="M263" s="190"/>
      <c r="N263" s="191"/>
      <c r="O263" s="191"/>
      <c r="P263" s="192">
        <f>P264+SUM(P265:P306)</f>
        <v>49.829000000000001</v>
      </c>
      <c r="Q263" s="191"/>
      <c r="R263" s="192">
        <f>R264+SUM(R265:R306)</f>
        <v>7.2040097999999997</v>
      </c>
      <c r="S263" s="191"/>
      <c r="T263" s="193">
        <f>T264+SUM(T265:T306)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94" t="s">
        <v>80</v>
      </c>
      <c r="AT263" s="195" t="s">
        <v>71</v>
      </c>
      <c r="AU263" s="195" t="s">
        <v>80</v>
      </c>
      <c r="AY263" s="194" t="s">
        <v>142</v>
      </c>
      <c r="BK263" s="196">
        <f>BK264+SUM(BK265:BK306)</f>
        <v>130342.75</v>
      </c>
    </row>
    <row r="264" s="2" customFormat="1" ht="16.5" customHeight="1">
      <c r="A264" s="34"/>
      <c r="B264" s="35"/>
      <c r="C264" s="199" t="s">
        <v>371</v>
      </c>
      <c r="D264" s="199" t="s">
        <v>145</v>
      </c>
      <c r="E264" s="200" t="s">
        <v>372</v>
      </c>
      <c r="F264" s="201" t="s">
        <v>373</v>
      </c>
      <c r="G264" s="202" t="s">
        <v>309</v>
      </c>
      <c r="H264" s="203">
        <v>1</v>
      </c>
      <c r="I264" s="204">
        <v>624</v>
      </c>
      <c r="J264" s="204">
        <f>ROUND(I264*H264,2)</f>
        <v>624</v>
      </c>
      <c r="K264" s="201" t="s">
        <v>149</v>
      </c>
      <c r="L264" s="40"/>
      <c r="M264" s="205" t="s">
        <v>17</v>
      </c>
      <c r="N264" s="206" t="s">
        <v>43</v>
      </c>
      <c r="O264" s="207">
        <v>1.5269999999999999</v>
      </c>
      <c r="P264" s="207">
        <f>O264*H264</f>
        <v>1.5269999999999999</v>
      </c>
      <c r="Q264" s="207">
        <v>0</v>
      </c>
      <c r="R264" s="207">
        <f>Q264*H264</f>
        <v>0</v>
      </c>
      <c r="S264" s="207">
        <v>0</v>
      </c>
      <c r="T264" s="20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09" t="s">
        <v>150</v>
      </c>
      <c r="AT264" s="209" t="s">
        <v>145</v>
      </c>
      <c r="AU264" s="209" t="s">
        <v>82</v>
      </c>
      <c r="AY264" s="19" t="s">
        <v>142</v>
      </c>
      <c r="BE264" s="210">
        <f>IF(N264="základní",J264,0)</f>
        <v>624</v>
      </c>
      <c r="BF264" s="210">
        <f>IF(N264="snížená",J264,0)</f>
        <v>0</v>
      </c>
      <c r="BG264" s="210">
        <f>IF(N264="zákl. přenesená",J264,0)</f>
        <v>0</v>
      </c>
      <c r="BH264" s="210">
        <f>IF(N264="sníž. přenesená",J264,0)</f>
        <v>0</v>
      </c>
      <c r="BI264" s="210">
        <f>IF(N264="nulová",J264,0)</f>
        <v>0</v>
      </c>
      <c r="BJ264" s="19" t="s">
        <v>80</v>
      </c>
      <c r="BK264" s="210">
        <f>ROUND(I264*H264,2)</f>
        <v>624</v>
      </c>
      <c r="BL264" s="19" t="s">
        <v>150</v>
      </c>
      <c r="BM264" s="209" t="s">
        <v>374</v>
      </c>
    </row>
    <row r="265" s="2" customFormat="1">
      <c r="A265" s="34"/>
      <c r="B265" s="35"/>
      <c r="C265" s="36"/>
      <c r="D265" s="211" t="s">
        <v>152</v>
      </c>
      <c r="E265" s="36"/>
      <c r="F265" s="212" t="s">
        <v>375</v>
      </c>
      <c r="G265" s="36"/>
      <c r="H265" s="36"/>
      <c r="I265" s="36"/>
      <c r="J265" s="36"/>
      <c r="K265" s="36"/>
      <c r="L265" s="40"/>
      <c r="M265" s="213"/>
      <c r="N265" s="214"/>
      <c r="O265" s="79"/>
      <c r="P265" s="79"/>
      <c r="Q265" s="79"/>
      <c r="R265" s="79"/>
      <c r="S265" s="79"/>
      <c r="T265" s="80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9" t="s">
        <v>152</v>
      </c>
      <c r="AU265" s="19" t="s">
        <v>82</v>
      </c>
    </row>
    <row r="266" s="2" customFormat="1">
      <c r="A266" s="34"/>
      <c r="B266" s="35"/>
      <c r="C266" s="36"/>
      <c r="D266" s="215" t="s">
        <v>154</v>
      </c>
      <c r="E266" s="36"/>
      <c r="F266" s="216" t="s">
        <v>376</v>
      </c>
      <c r="G266" s="36"/>
      <c r="H266" s="36"/>
      <c r="I266" s="36"/>
      <c r="J266" s="36"/>
      <c r="K266" s="36"/>
      <c r="L266" s="40"/>
      <c r="M266" s="213"/>
      <c r="N266" s="214"/>
      <c r="O266" s="79"/>
      <c r="P266" s="79"/>
      <c r="Q266" s="79"/>
      <c r="R266" s="79"/>
      <c r="S266" s="79"/>
      <c r="T266" s="80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9" t="s">
        <v>154</v>
      </c>
      <c r="AU266" s="19" t="s">
        <v>82</v>
      </c>
    </row>
    <row r="267" s="2" customFormat="1" ht="16.5" customHeight="1">
      <c r="A267" s="34"/>
      <c r="B267" s="35"/>
      <c r="C267" s="249" t="s">
        <v>377</v>
      </c>
      <c r="D267" s="249" t="s">
        <v>273</v>
      </c>
      <c r="E267" s="250" t="s">
        <v>378</v>
      </c>
      <c r="F267" s="251" t="s">
        <v>379</v>
      </c>
      <c r="G267" s="252" t="s">
        <v>309</v>
      </c>
      <c r="H267" s="253">
        <v>1</v>
      </c>
      <c r="I267" s="254">
        <v>7350</v>
      </c>
      <c r="J267" s="254">
        <f>ROUND(I267*H267,2)</f>
        <v>7350</v>
      </c>
      <c r="K267" s="251" t="s">
        <v>149</v>
      </c>
      <c r="L267" s="255"/>
      <c r="M267" s="256" t="s">
        <v>17</v>
      </c>
      <c r="N267" s="257" t="s">
        <v>43</v>
      </c>
      <c r="O267" s="207">
        <v>0</v>
      </c>
      <c r="P267" s="207">
        <f>O267*H267</f>
        <v>0</v>
      </c>
      <c r="Q267" s="207">
        <v>0.0080000000000000002</v>
      </c>
      <c r="R267" s="207">
        <f>Q267*H267</f>
        <v>0.0080000000000000002</v>
      </c>
      <c r="S267" s="207">
        <v>0</v>
      </c>
      <c r="T267" s="20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09" t="s">
        <v>276</v>
      </c>
      <c r="AT267" s="209" t="s">
        <v>273</v>
      </c>
      <c r="AU267" s="209" t="s">
        <v>82</v>
      </c>
      <c r="AY267" s="19" t="s">
        <v>142</v>
      </c>
      <c r="BE267" s="210">
        <f>IF(N267="základní",J267,0)</f>
        <v>7350</v>
      </c>
      <c r="BF267" s="210">
        <f>IF(N267="snížená",J267,0)</f>
        <v>0</v>
      </c>
      <c r="BG267" s="210">
        <f>IF(N267="zákl. přenesená",J267,0)</f>
        <v>0</v>
      </c>
      <c r="BH267" s="210">
        <f>IF(N267="sníž. přenesená",J267,0)</f>
        <v>0</v>
      </c>
      <c r="BI267" s="210">
        <f>IF(N267="nulová",J267,0)</f>
        <v>0</v>
      </c>
      <c r="BJ267" s="19" t="s">
        <v>80</v>
      </c>
      <c r="BK267" s="210">
        <f>ROUND(I267*H267,2)</f>
        <v>7350</v>
      </c>
      <c r="BL267" s="19" t="s">
        <v>150</v>
      </c>
      <c r="BM267" s="209" t="s">
        <v>380</v>
      </c>
    </row>
    <row r="268" s="2" customFormat="1">
      <c r="A268" s="34"/>
      <c r="B268" s="35"/>
      <c r="C268" s="36"/>
      <c r="D268" s="211" t="s">
        <v>152</v>
      </c>
      <c r="E268" s="36"/>
      <c r="F268" s="212" t="s">
        <v>379</v>
      </c>
      <c r="G268" s="36"/>
      <c r="H268" s="36"/>
      <c r="I268" s="36"/>
      <c r="J268" s="36"/>
      <c r="K268" s="36"/>
      <c r="L268" s="40"/>
      <c r="M268" s="213"/>
      <c r="N268" s="214"/>
      <c r="O268" s="79"/>
      <c r="P268" s="79"/>
      <c r="Q268" s="79"/>
      <c r="R268" s="79"/>
      <c r="S268" s="79"/>
      <c r="T268" s="80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9" t="s">
        <v>152</v>
      </c>
      <c r="AU268" s="19" t="s">
        <v>82</v>
      </c>
    </row>
    <row r="269" s="2" customFormat="1" ht="21.75" customHeight="1">
      <c r="A269" s="34"/>
      <c r="B269" s="35"/>
      <c r="C269" s="199" t="s">
        <v>381</v>
      </c>
      <c r="D269" s="199" t="s">
        <v>145</v>
      </c>
      <c r="E269" s="200" t="s">
        <v>382</v>
      </c>
      <c r="F269" s="201" t="s">
        <v>383</v>
      </c>
      <c r="G269" s="202" t="s">
        <v>148</v>
      </c>
      <c r="H269" s="203">
        <v>15</v>
      </c>
      <c r="I269" s="204">
        <v>162</v>
      </c>
      <c r="J269" s="204">
        <f>ROUND(I269*H269,2)</f>
        <v>2430</v>
      </c>
      <c r="K269" s="201" t="s">
        <v>149</v>
      </c>
      <c r="L269" s="40"/>
      <c r="M269" s="205" t="s">
        <v>17</v>
      </c>
      <c r="N269" s="206" t="s">
        <v>43</v>
      </c>
      <c r="O269" s="207">
        <v>0.313</v>
      </c>
      <c r="P269" s="207">
        <f>O269*H269</f>
        <v>4.6950000000000003</v>
      </c>
      <c r="Q269" s="207">
        <v>0</v>
      </c>
      <c r="R269" s="207">
        <f>Q269*H269</f>
        <v>0</v>
      </c>
      <c r="S269" s="207">
        <v>0</v>
      </c>
      <c r="T269" s="20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09" t="s">
        <v>150</v>
      </c>
      <c r="AT269" s="209" t="s">
        <v>145</v>
      </c>
      <c r="AU269" s="209" t="s">
        <v>82</v>
      </c>
      <c r="AY269" s="19" t="s">
        <v>142</v>
      </c>
      <c r="BE269" s="210">
        <f>IF(N269="základní",J269,0)</f>
        <v>2430</v>
      </c>
      <c r="BF269" s="210">
        <f>IF(N269="snížená",J269,0)</f>
        <v>0</v>
      </c>
      <c r="BG269" s="210">
        <f>IF(N269="zákl. přenesená",J269,0)</f>
        <v>0</v>
      </c>
      <c r="BH269" s="210">
        <f>IF(N269="sníž. přenesená",J269,0)</f>
        <v>0</v>
      </c>
      <c r="BI269" s="210">
        <f>IF(N269="nulová",J269,0)</f>
        <v>0</v>
      </c>
      <c r="BJ269" s="19" t="s">
        <v>80</v>
      </c>
      <c r="BK269" s="210">
        <f>ROUND(I269*H269,2)</f>
        <v>2430</v>
      </c>
      <c r="BL269" s="19" t="s">
        <v>150</v>
      </c>
      <c r="BM269" s="209" t="s">
        <v>384</v>
      </c>
    </row>
    <row r="270" s="2" customFormat="1">
      <c r="A270" s="34"/>
      <c r="B270" s="35"/>
      <c r="C270" s="36"/>
      <c r="D270" s="211" t="s">
        <v>152</v>
      </c>
      <c r="E270" s="36"/>
      <c r="F270" s="212" t="s">
        <v>385</v>
      </c>
      <c r="G270" s="36"/>
      <c r="H270" s="36"/>
      <c r="I270" s="36"/>
      <c r="J270" s="36"/>
      <c r="K270" s="36"/>
      <c r="L270" s="40"/>
      <c r="M270" s="213"/>
      <c r="N270" s="214"/>
      <c r="O270" s="79"/>
      <c r="P270" s="79"/>
      <c r="Q270" s="79"/>
      <c r="R270" s="79"/>
      <c r="S270" s="79"/>
      <c r="T270" s="80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9" t="s">
        <v>152</v>
      </c>
      <c r="AU270" s="19" t="s">
        <v>82</v>
      </c>
    </row>
    <row r="271" s="2" customFormat="1">
      <c r="A271" s="34"/>
      <c r="B271" s="35"/>
      <c r="C271" s="36"/>
      <c r="D271" s="215" t="s">
        <v>154</v>
      </c>
      <c r="E271" s="36"/>
      <c r="F271" s="216" t="s">
        <v>386</v>
      </c>
      <c r="G271" s="36"/>
      <c r="H271" s="36"/>
      <c r="I271" s="36"/>
      <c r="J271" s="36"/>
      <c r="K271" s="36"/>
      <c r="L271" s="40"/>
      <c r="M271" s="213"/>
      <c r="N271" s="214"/>
      <c r="O271" s="79"/>
      <c r="P271" s="79"/>
      <c r="Q271" s="79"/>
      <c r="R271" s="79"/>
      <c r="S271" s="79"/>
      <c r="T271" s="80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9" t="s">
        <v>154</v>
      </c>
      <c r="AU271" s="19" t="s">
        <v>82</v>
      </c>
    </row>
    <row r="272" s="2" customFormat="1" ht="16.5" customHeight="1">
      <c r="A272" s="34"/>
      <c r="B272" s="35"/>
      <c r="C272" s="249" t="s">
        <v>387</v>
      </c>
      <c r="D272" s="249" t="s">
        <v>273</v>
      </c>
      <c r="E272" s="250" t="s">
        <v>388</v>
      </c>
      <c r="F272" s="251" t="s">
        <v>389</v>
      </c>
      <c r="G272" s="252" t="s">
        <v>148</v>
      </c>
      <c r="H272" s="253">
        <v>15.225</v>
      </c>
      <c r="I272" s="254">
        <v>366</v>
      </c>
      <c r="J272" s="254">
        <f>ROUND(I272*H272,2)</f>
        <v>5572.3500000000004</v>
      </c>
      <c r="K272" s="251" t="s">
        <v>149</v>
      </c>
      <c r="L272" s="255"/>
      <c r="M272" s="256" t="s">
        <v>17</v>
      </c>
      <c r="N272" s="257" t="s">
        <v>43</v>
      </c>
      <c r="O272" s="207">
        <v>0</v>
      </c>
      <c r="P272" s="207">
        <f>O272*H272</f>
        <v>0</v>
      </c>
      <c r="Q272" s="207">
        <v>0.0021199999999999999</v>
      </c>
      <c r="R272" s="207">
        <f>Q272*H272</f>
        <v>0.032277</v>
      </c>
      <c r="S272" s="207">
        <v>0</v>
      </c>
      <c r="T272" s="20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9" t="s">
        <v>276</v>
      </c>
      <c r="AT272" s="209" t="s">
        <v>273</v>
      </c>
      <c r="AU272" s="209" t="s">
        <v>82</v>
      </c>
      <c r="AY272" s="19" t="s">
        <v>142</v>
      </c>
      <c r="BE272" s="210">
        <f>IF(N272="základní",J272,0)</f>
        <v>5572.3500000000004</v>
      </c>
      <c r="BF272" s="210">
        <f>IF(N272="snížená",J272,0)</f>
        <v>0</v>
      </c>
      <c r="BG272" s="210">
        <f>IF(N272="zákl. přenesená",J272,0)</f>
        <v>0</v>
      </c>
      <c r="BH272" s="210">
        <f>IF(N272="sníž. přenesená",J272,0)</f>
        <v>0</v>
      </c>
      <c r="BI272" s="210">
        <f>IF(N272="nulová",J272,0)</f>
        <v>0</v>
      </c>
      <c r="BJ272" s="19" t="s">
        <v>80</v>
      </c>
      <c r="BK272" s="210">
        <f>ROUND(I272*H272,2)</f>
        <v>5572.3500000000004</v>
      </c>
      <c r="BL272" s="19" t="s">
        <v>150</v>
      </c>
      <c r="BM272" s="209" t="s">
        <v>390</v>
      </c>
    </row>
    <row r="273" s="2" customFormat="1">
      <c r="A273" s="34"/>
      <c r="B273" s="35"/>
      <c r="C273" s="36"/>
      <c r="D273" s="211" t="s">
        <v>152</v>
      </c>
      <c r="E273" s="36"/>
      <c r="F273" s="212" t="s">
        <v>389</v>
      </c>
      <c r="G273" s="36"/>
      <c r="H273" s="36"/>
      <c r="I273" s="36"/>
      <c r="J273" s="36"/>
      <c r="K273" s="36"/>
      <c r="L273" s="40"/>
      <c r="M273" s="213"/>
      <c r="N273" s="214"/>
      <c r="O273" s="79"/>
      <c r="P273" s="79"/>
      <c r="Q273" s="79"/>
      <c r="R273" s="79"/>
      <c r="S273" s="79"/>
      <c r="T273" s="80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9" t="s">
        <v>152</v>
      </c>
      <c r="AU273" s="19" t="s">
        <v>82</v>
      </c>
    </row>
    <row r="274" s="13" customFormat="1">
      <c r="A274" s="13"/>
      <c r="B274" s="217"/>
      <c r="C274" s="218"/>
      <c r="D274" s="211" t="s">
        <v>156</v>
      </c>
      <c r="E274" s="218"/>
      <c r="F274" s="220" t="s">
        <v>391</v>
      </c>
      <c r="G274" s="218"/>
      <c r="H274" s="221">
        <v>15.225</v>
      </c>
      <c r="I274" s="218"/>
      <c r="J274" s="218"/>
      <c r="K274" s="218"/>
      <c r="L274" s="222"/>
      <c r="M274" s="223"/>
      <c r="N274" s="224"/>
      <c r="O274" s="224"/>
      <c r="P274" s="224"/>
      <c r="Q274" s="224"/>
      <c r="R274" s="224"/>
      <c r="S274" s="224"/>
      <c r="T274" s="22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26" t="s">
        <v>156</v>
      </c>
      <c r="AU274" s="226" t="s">
        <v>82</v>
      </c>
      <c r="AV274" s="13" t="s">
        <v>82</v>
      </c>
      <c r="AW274" s="13" t="s">
        <v>4</v>
      </c>
      <c r="AX274" s="13" t="s">
        <v>80</v>
      </c>
      <c r="AY274" s="226" t="s">
        <v>142</v>
      </c>
    </row>
    <row r="275" s="2" customFormat="1" ht="16.5" customHeight="1">
      <c r="A275" s="34"/>
      <c r="B275" s="35"/>
      <c r="C275" s="199" t="s">
        <v>392</v>
      </c>
      <c r="D275" s="199" t="s">
        <v>145</v>
      </c>
      <c r="E275" s="200" t="s">
        <v>393</v>
      </c>
      <c r="F275" s="201" t="s">
        <v>394</v>
      </c>
      <c r="G275" s="202" t="s">
        <v>148</v>
      </c>
      <c r="H275" s="203">
        <v>5</v>
      </c>
      <c r="I275" s="204">
        <v>212</v>
      </c>
      <c r="J275" s="204">
        <f>ROUND(I275*H275,2)</f>
        <v>1060</v>
      </c>
      <c r="K275" s="201" t="s">
        <v>149</v>
      </c>
      <c r="L275" s="40"/>
      <c r="M275" s="205" t="s">
        <v>17</v>
      </c>
      <c r="N275" s="206" t="s">
        <v>43</v>
      </c>
      <c r="O275" s="207">
        <v>0.372</v>
      </c>
      <c r="P275" s="207">
        <f>O275*H275</f>
        <v>1.8599999999999999</v>
      </c>
      <c r="Q275" s="207">
        <v>2.0000000000000002E-05</v>
      </c>
      <c r="R275" s="207">
        <f>Q275*H275</f>
        <v>0.00010000000000000001</v>
      </c>
      <c r="S275" s="207">
        <v>0</v>
      </c>
      <c r="T275" s="20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09" t="s">
        <v>150</v>
      </c>
      <c r="AT275" s="209" t="s">
        <v>145</v>
      </c>
      <c r="AU275" s="209" t="s">
        <v>82</v>
      </c>
      <c r="AY275" s="19" t="s">
        <v>142</v>
      </c>
      <c r="BE275" s="210">
        <f>IF(N275="základní",J275,0)</f>
        <v>1060</v>
      </c>
      <c r="BF275" s="210">
        <f>IF(N275="snížená",J275,0)</f>
        <v>0</v>
      </c>
      <c r="BG275" s="210">
        <f>IF(N275="zákl. přenesená",J275,0)</f>
        <v>0</v>
      </c>
      <c r="BH275" s="210">
        <f>IF(N275="sníž. přenesená",J275,0)</f>
        <v>0</v>
      </c>
      <c r="BI275" s="210">
        <f>IF(N275="nulová",J275,0)</f>
        <v>0</v>
      </c>
      <c r="BJ275" s="19" t="s">
        <v>80</v>
      </c>
      <c r="BK275" s="210">
        <f>ROUND(I275*H275,2)</f>
        <v>1060</v>
      </c>
      <c r="BL275" s="19" t="s">
        <v>150</v>
      </c>
      <c r="BM275" s="209" t="s">
        <v>395</v>
      </c>
    </row>
    <row r="276" s="2" customFormat="1">
      <c r="A276" s="34"/>
      <c r="B276" s="35"/>
      <c r="C276" s="36"/>
      <c r="D276" s="211" t="s">
        <v>152</v>
      </c>
      <c r="E276" s="36"/>
      <c r="F276" s="212" t="s">
        <v>396</v>
      </c>
      <c r="G276" s="36"/>
      <c r="H276" s="36"/>
      <c r="I276" s="36"/>
      <c r="J276" s="36"/>
      <c r="K276" s="36"/>
      <c r="L276" s="40"/>
      <c r="M276" s="213"/>
      <c r="N276" s="214"/>
      <c r="O276" s="79"/>
      <c r="P276" s="79"/>
      <c r="Q276" s="79"/>
      <c r="R276" s="79"/>
      <c r="S276" s="79"/>
      <c r="T276" s="80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9" t="s">
        <v>152</v>
      </c>
      <c r="AU276" s="19" t="s">
        <v>82</v>
      </c>
    </row>
    <row r="277" s="2" customFormat="1">
      <c r="A277" s="34"/>
      <c r="B277" s="35"/>
      <c r="C277" s="36"/>
      <c r="D277" s="215" t="s">
        <v>154</v>
      </c>
      <c r="E277" s="36"/>
      <c r="F277" s="216" t="s">
        <v>397</v>
      </c>
      <c r="G277" s="36"/>
      <c r="H277" s="36"/>
      <c r="I277" s="36"/>
      <c r="J277" s="36"/>
      <c r="K277" s="36"/>
      <c r="L277" s="40"/>
      <c r="M277" s="213"/>
      <c r="N277" s="214"/>
      <c r="O277" s="79"/>
      <c r="P277" s="79"/>
      <c r="Q277" s="79"/>
      <c r="R277" s="79"/>
      <c r="S277" s="79"/>
      <c r="T277" s="80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9" t="s">
        <v>154</v>
      </c>
      <c r="AU277" s="19" t="s">
        <v>82</v>
      </c>
    </row>
    <row r="278" s="2" customFormat="1" ht="16.5" customHeight="1">
      <c r="A278" s="34"/>
      <c r="B278" s="35"/>
      <c r="C278" s="249" t="s">
        <v>398</v>
      </c>
      <c r="D278" s="249" t="s">
        <v>273</v>
      </c>
      <c r="E278" s="250" t="s">
        <v>399</v>
      </c>
      <c r="F278" s="251" t="s">
        <v>400</v>
      </c>
      <c r="G278" s="252" t="s">
        <v>148</v>
      </c>
      <c r="H278" s="253">
        <v>6.1799999999999997</v>
      </c>
      <c r="I278" s="254">
        <v>1980</v>
      </c>
      <c r="J278" s="254">
        <f>ROUND(I278*H278,2)</f>
        <v>12236.4</v>
      </c>
      <c r="K278" s="251" t="s">
        <v>149</v>
      </c>
      <c r="L278" s="255"/>
      <c r="M278" s="256" t="s">
        <v>17</v>
      </c>
      <c r="N278" s="257" t="s">
        <v>43</v>
      </c>
      <c r="O278" s="207">
        <v>0</v>
      </c>
      <c r="P278" s="207">
        <f>O278*H278</f>
        <v>0</v>
      </c>
      <c r="Q278" s="207">
        <v>0.015959999999999998</v>
      </c>
      <c r="R278" s="207">
        <f>Q278*H278</f>
        <v>0.098632799999999993</v>
      </c>
      <c r="S278" s="207">
        <v>0</v>
      </c>
      <c r="T278" s="20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09" t="s">
        <v>276</v>
      </c>
      <c r="AT278" s="209" t="s">
        <v>273</v>
      </c>
      <c r="AU278" s="209" t="s">
        <v>82</v>
      </c>
      <c r="AY278" s="19" t="s">
        <v>142</v>
      </c>
      <c r="BE278" s="210">
        <f>IF(N278="základní",J278,0)</f>
        <v>12236.4</v>
      </c>
      <c r="BF278" s="210">
        <f>IF(N278="snížená",J278,0)</f>
        <v>0</v>
      </c>
      <c r="BG278" s="210">
        <f>IF(N278="zákl. přenesená",J278,0)</f>
        <v>0</v>
      </c>
      <c r="BH278" s="210">
        <f>IF(N278="sníž. přenesená",J278,0)</f>
        <v>0</v>
      </c>
      <c r="BI278" s="210">
        <f>IF(N278="nulová",J278,0)</f>
        <v>0</v>
      </c>
      <c r="BJ278" s="19" t="s">
        <v>80</v>
      </c>
      <c r="BK278" s="210">
        <f>ROUND(I278*H278,2)</f>
        <v>12236.4</v>
      </c>
      <c r="BL278" s="19" t="s">
        <v>150</v>
      </c>
      <c r="BM278" s="209" t="s">
        <v>401</v>
      </c>
    </row>
    <row r="279" s="2" customFormat="1">
      <c r="A279" s="34"/>
      <c r="B279" s="35"/>
      <c r="C279" s="36"/>
      <c r="D279" s="211" t="s">
        <v>152</v>
      </c>
      <c r="E279" s="36"/>
      <c r="F279" s="212" t="s">
        <v>400</v>
      </c>
      <c r="G279" s="36"/>
      <c r="H279" s="36"/>
      <c r="I279" s="36"/>
      <c r="J279" s="36"/>
      <c r="K279" s="36"/>
      <c r="L279" s="40"/>
      <c r="M279" s="213"/>
      <c r="N279" s="214"/>
      <c r="O279" s="79"/>
      <c r="P279" s="79"/>
      <c r="Q279" s="79"/>
      <c r="R279" s="79"/>
      <c r="S279" s="79"/>
      <c r="T279" s="80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9" t="s">
        <v>152</v>
      </c>
      <c r="AU279" s="19" t="s">
        <v>82</v>
      </c>
    </row>
    <row r="280" s="13" customFormat="1">
      <c r="A280" s="13"/>
      <c r="B280" s="217"/>
      <c r="C280" s="218"/>
      <c r="D280" s="211" t="s">
        <v>156</v>
      </c>
      <c r="E280" s="218"/>
      <c r="F280" s="220" t="s">
        <v>402</v>
      </c>
      <c r="G280" s="218"/>
      <c r="H280" s="221">
        <v>6.1799999999999997</v>
      </c>
      <c r="I280" s="218"/>
      <c r="J280" s="218"/>
      <c r="K280" s="218"/>
      <c r="L280" s="222"/>
      <c r="M280" s="223"/>
      <c r="N280" s="224"/>
      <c r="O280" s="224"/>
      <c r="P280" s="224"/>
      <c r="Q280" s="224"/>
      <c r="R280" s="224"/>
      <c r="S280" s="224"/>
      <c r="T280" s="22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26" t="s">
        <v>156</v>
      </c>
      <c r="AU280" s="226" t="s">
        <v>82</v>
      </c>
      <c r="AV280" s="13" t="s">
        <v>82</v>
      </c>
      <c r="AW280" s="13" t="s">
        <v>4</v>
      </c>
      <c r="AX280" s="13" t="s">
        <v>80</v>
      </c>
      <c r="AY280" s="226" t="s">
        <v>142</v>
      </c>
    </row>
    <row r="281" s="2" customFormat="1" ht="16.5" customHeight="1">
      <c r="A281" s="34"/>
      <c r="B281" s="35"/>
      <c r="C281" s="199" t="s">
        <v>403</v>
      </c>
      <c r="D281" s="199" t="s">
        <v>145</v>
      </c>
      <c r="E281" s="200" t="s">
        <v>404</v>
      </c>
      <c r="F281" s="201" t="s">
        <v>405</v>
      </c>
      <c r="G281" s="202" t="s">
        <v>309</v>
      </c>
      <c r="H281" s="203">
        <v>2</v>
      </c>
      <c r="I281" s="204">
        <v>344</v>
      </c>
      <c r="J281" s="204">
        <f>ROUND(I281*H281,2)</f>
        <v>688</v>
      </c>
      <c r="K281" s="201" t="s">
        <v>149</v>
      </c>
      <c r="L281" s="40"/>
      <c r="M281" s="205" t="s">
        <v>17</v>
      </c>
      <c r="N281" s="206" t="s">
        <v>43</v>
      </c>
      <c r="O281" s="207">
        <v>0.625</v>
      </c>
      <c r="P281" s="207">
        <f>O281*H281</f>
        <v>1.25</v>
      </c>
      <c r="Q281" s="207">
        <v>0</v>
      </c>
      <c r="R281" s="207">
        <f>Q281*H281</f>
        <v>0</v>
      </c>
      <c r="S281" s="207">
        <v>0</v>
      </c>
      <c r="T281" s="20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09" t="s">
        <v>150</v>
      </c>
      <c r="AT281" s="209" t="s">
        <v>145</v>
      </c>
      <c r="AU281" s="209" t="s">
        <v>82</v>
      </c>
      <c r="AY281" s="19" t="s">
        <v>142</v>
      </c>
      <c r="BE281" s="210">
        <f>IF(N281="základní",J281,0)</f>
        <v>688</v>
      </c>
      <c r="BF281" s="210">
        <f>IF(N281="snížená",J281,0)</f>
        <v>0</v>
      </c>
      <c r="BG281" s="210">
        <f>IF(N281="zákl. přenesená",J281,0)</f>
        <v>0</v>
      </c>
      <c r="BH281" s="210">
        <f>IF(N281="sníž. přenesená",J281,0)</f>
        <v>0</v>
      </c>
      <c r="BI281" s="210">
        <f>IF(N281="nulová",J281,0)</f>
        <v>0</v>
      </c>
      <c r="BJ281" s="19" t="s">
        <v>80</v>
      </c>
      <c r="BK281" s="210">
        <f>ROUND(I281*H281,2)</f>
        <v>688</v>
      </c>
      <c r="BL281" s="19" t="s">
        <v>150</v>
      </c>
      <c r="BM281" s="209" t="s">
        <v>406</v>
      </c>
    </row>
    <row r="282" s="2" customFormat="1">
      <c r="A282" s="34"/>
      <c r="B282" s="35"/>
      <c r="C282" s="36"/>
      <c r="D282" s="211" t="s">
        <v>152</v>
      </c>
      <c r="E282" s="36"/>
      <c r="F282" s="212" t="s">
        <v>407</v>
      </c>
      <c r="G282" s="36"/>
      <c r="H282" s="36"/>
      <c r="I282" s="36"/>
      <c r="J282" s="36"/>
      <c r="K282" s="36"/>
      <c r="L282" s="40"/>
      <c r="M282" s="213"/>
      <c r="N282" s="214"/>
      <c r="O282" s="79"/>
      <c r="P282" s="79"/>
      <c r="Q282" s="79"/>
      <c r="R282" s="79"/>
      <c r="S282" s="79"/>
      <c r="T282" s="80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9" t="s">
        <v>152</v>
      </c>
      <c r="AU282" s="19" t="s">
        <v>82</v>
      </c>
    </row>
    <row r="283" s="2" customFormat="1">
      <c r="A283" s="34"/>
      <c r="B283" s="35"/>
      <c r="C283" s="36"/>
      <c r="D283" s="215" t="s">
        <v>154</v>
      </c>
      <c r="E283" s="36"/>
      <c r="F283" s="216" t="s">
        <v>408</v>
      </c>
      <c r="G283" s="36"/>
      <c r="H283" s="36"/>
      <c r="I283" s="36"/>
      <c r="J283" s="36"/>
      <c r="K283" s="36"/>
      <c r="L283" s="40"/>
      <c r="M283" s="213"/>
      <c r="N283" s="214"/>
      <c r="O283" s="79"/>
      <c r="P283" s="79"/>
      <c r="Q283" s="79"/>
      <c r="R283" s="79"/>
      <c r="S283" s="79"/>
      <c r="T283" s="80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9" t="s">
        <v>154</v>
      </c>
      <c r="AU283" s="19" t="s">
        <v>82</v>
      </c>
    </row>
    <row r="284" s="2" customFormat="1" ht="16.5" customHeight="1">
      <c r="A284" s="34"/>
      <c r="B284" s="35"/>
      <c r="C284" s="249" t="s">
        <v>409</v>
      </c>
      <c r="D284" s="249" t="s">
        <v>273</v>
      </c>
      <c r="E284" s="250" t="s">
        <v>410</v>
      </c>
      <c r="F284" s="251" t="s">
        <v>411</v>
      </c>
      <c r="G284" s="252" t="s">
        <v>309</v>
      </c>
      <c r="H284" s="253">
        <v>2</v>
      </c>
      <c r="I284" s="254">
        <v>374</v>
      </c>
      <c r="J284" s="254">
        <f>ROUND(I284*H284,2)</f>
        <v>748</v>
      </c>
      <c r="K284" s="251" t="s">
        <v>149</v>
      </c>
      <c r="L284" s="255"/>
      <c r="M284" s="256" t="s">
        <v>17</v>
      </c>
      <c r="N284" s="257" t="s">
        <v>43</v>
      </c>
      <c r="O284" s="207">
        <v>0</v>
      </c>
      <c r="P284" s="207">
        <f>O284*H284</f>
        <v>0</v>
      </c>
      <c r="Q284" s="207">
        <v>0.00038999999999999999</v>
      </c>
      <c r="R284" s="207">
        <f>Q284*H284</f>
        <v>0.00077999999999999999</v>
      </c>
      <c r="S284" s="207">
        <v>0</v>
      </c>
      <c r="T284" s="20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09" t="s">
        <v>276</v>
      </c>
      <c r="AT284" s="209" t="s">
        <v>273</v>
      </c>
      <c r="AU284" s="209" t="s">
        <v>82</v>
      </c>
      <c r="AY284" s="19" t="s">
        <v>142</v>
      </c>
      <c r="BE284" s="210">
        <f>IF(N284="základní",J284,0)</f>
        <v>748</v>
      </c>
      <c r="BF284" s="210">
        <f>IF(N284="snížená",J284,0)</f>
        <v>0</v>
      </c>
      <c r="BG284" s="210">
        <f>IF(N284="zákl. přenesená",J284,0)</f>
        <v>0</v>
      </c>
      <c r="BH284" s="210">
        <f>IF(N284="sníž. přenesená",J284,0)</f>
        <v>0</v>
      </c>
      <c r="BI284" s="210">
        <f>IF(N284="nulová",J284,0)</f>
        <v>0</v>
      </c>
      <c r="BJ284" s="19" t="s">
        <v>80</v>
      </c>
      <c r="BK284" s="210">
        <f>ROUND(I284*H284,2)</f>
        <v>748</v>
      </c>
      <c r="BL284" s="19" t="s">
        <v>150</v>
      </c>
      <c r="BM284" s="209" t="s">
        <v>412</v>
      </c>
    </row>
    <row r="285" s="2" customFormat="1">
      <c r="A285" s="34"/>
      <c r="B285" s="35"/>
      <c r="C285" s="36"/>
      <c r="D285" s="211" t="s">
        <v>152</v>
      </c>
      <c r="E285" s="36"/>
      <c r="F285" s="212" t="s">
        <v>411</v>
      </c>
      <c r="G285" s="36"/>
      <c r="H285" s="36"/>
      <c r="I285" s="36"/>
      <c r="J285" s="36"/>
      <c r="K285" s="36"/>
      <c r="L285" s="40"/>
      <c r="M285" s="213"/>
      <c r="N285" s="214"/>
      <c r="O285" s="79"/>
      <c r="P285" s="79"/>
      <c r="Q285" s="79"/>
      <c r="R285" s="79"/>
      <c r="S285" s="79"/>
      <c r="T285" s="80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9" t="s">
        <v>152</v>
      </c>
      <c r="AU285" s="19" t="s">
        <v>82</v>
      </c>
    </row>
    <row r="286" s="2" customFormat="1" ht="16.5" customHeight="1">
      <c r="A286" s="34"/>
      <c r="B286" s="35"/>
      <c r="C286" s="249" t="s">
        <v>413</v>
      </c>
      <c r="D286" s="249" t="s">
        <v>273</v>
      </c>
      <c r="E286" s="250" t="s">
        <v>414</v>
      </c>
      <c r="F286" s="251" t="s">
        <v>415</v>
      </c>
      <c r="G286" s="252" t="s">
        <v>309</v>
      </c>
      <c r="H286" s="253">
        <v>2</v>
      </c>
      <c r="I286" s="254">
        <v>330</v>
      </c>
      <c r="J286" s="254">
        <f>ROUND(I286*H286,2)</f>
        <v>660</v>
      </c>
      <c r="K286" s="251" t="s">
        <v>149</v>
      </c>
      <c r="L286" s="255"/>
      <c r="M286" s="256" t="s">
        <v>17</v>
      </c>
      <c r="N286" s="257" t="s">
        <v>43</v>
      </c>
      <c r="O286" s="207">
        <v>0</v>
      </c>
      <c r="P286" s="207">
        <f>O286*H286</f>
        <v>0</v>
      </c>
      <c r="Q286" s="207">
        <v>0.00048000000000000001</v>
      </c>
      <c r="R286" s="207">
        <f>Q286*H286</f>
        <v>0.00096000000000000002</v>
      </c>
      <c r="S286" s="207">
        <v>0</v>
      </c>
      <c r="T286" s="20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09" t="s">
        <v>276</v>
      </c>
      <c r="AT286" s="209" t="s">
        <v>273</v>
      </c>
      <c r="AU286" s="209" t="s">
        <v>82</v>
      </c>
      <c r="AY286" s="19" t="s">
        <v>142</v>
      </c>
      <c r="BE286" s="210">
        <f>IF(N286="základní",J286,0)</f>
        <v>660</v>
      </c>
      <c r="BF286" s="210">
        <f>IF(N286="snížená",J286,0)</f>
        <v>0</v>
      </c>
      <c r="BG286" s="210">
        <f>IF(N286="zákl. přenesená",J286,0)</f>
        <v>0</v>
      </c>
      <c r="BH286" s="210">
        <f>IF(N286="sníž. přenesená",J286,0)</f>
        <v>0</v>
      </c>
      <c r="BI286" s="210">
        <f>IF(N286="nulová",J286,0)</f>
        <v>0</v>
      </c>
      <c r="BJ286" s="19" t="s">
        <v>80</v>
      </c>
      <c r="BK286" s="210">
        <f>ROUND(I286*H286,2)</f>
        <v>660</v>
      </c>
      <c r="BL286" s="19" t="s">
        <v>150</v>
      </c>
      <c r="BM286" s="209" t="s">
        <v>416</v>
      </c>
    </row>
    <row r="287" s="2" customFormat="1">
      <c r="A287" s="34"/>
      <c r="B287" s="35"/>
      <c r="C287" s="36"/>
      <c r="D287" s="211" t="s">
        <v>152</v>
      </c>
      <c r="E287" s="36"/>
      <c r="F287" s="212" t="s">
        <v>415</v>
      </c>
      <c r="G287" s="36"/>
      <c r="H287" s="36"/>
      <c r="I287" s="36"/>
      <c r="J287" s="36"/>
      <c r="K287" s="36"/>
      <c r="L287" s="40"/>
      <c r="M287" s="213"/>
      <c r="N287" s="214"/>
      <c r="O287" s="79"/>
      <c r="P287" s="79"/>
      <c r="Q287" s="79"/>
      <c r="R287" s="79"/>
      <c r="S287" s="79"/>
      <c r="T287" s="80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9" t="s">
        <v>152</v>
      </c>
      <c r="AU287" s="19" t="s">
        <v>82</v>
      </c>
    </row>
    <row r="288" s="2" customFormat="1" ht="16.5" customHeight="1">
      <c r="A288" s="34"/>
      <c r="B288" s="35"/>
      <c r="C288" s="249" t="s">
        <v>417</v>
      </c>
      <c r="D288" s="249" t="s">
        <v>273</v>
      </c>
      <c r="E288" s="250" t="s">
        <v>418</v>
      </c>
      <c r="F288" s="251" t="s">
        <v>419</v>
      </c>
      <c r="G288" s="252" t="s">
        <v>309</v>
      </c>
      <c r="H288" s="253">
        <v>2</v>
      </c>
      <c r="I288" s="254">
        <v>1220</v>
      </c>
      <c r="J288" s="254">
        <f>ROUND(I288*H288,2)</f>
        <v>2440</v>
      </c>
      <c r="K288" s="251" t="s">
        <v>149</v>
      </c>
      <c r="L288" s="255"/>
      <c r="M288" s="256" t="s">
        <v>17</v>
      </c>
      <c r="N288" s="257" t="s">
        <v>43</v>
      </c>
      <c r="O288" s="207">
        <v>0</v>
      </c>
      <c r="P288" s="207">
        <f>O288*H288</f>
        <v>0</v>
      </c>
      <c r="Q288" s="207">
        <v>0.0035999999999999999</v>
      </c>
      <c r="R288" s="207">
        <f>Q288*H288</f>
        <v>0.0071999999999999998</v>
      </c>
      <c r="S288" s="207">
        <v>0</v>
      </c>
      <c r="T288" s="20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09" t="s">
        <v>276</v>
      </c>
      <c r="AT288" s="209" t="s">
        <v>273</v>
      </c>
      <c r="AU288" s="209" t="s">
        <v>82</v>
      </c>
      <c r="AY288" s="19" t="s">
        <v>142</v>
      </c>
      <c r="BE288" s="210">
        <f>IF(N288="základní",J288,0)</f>
        <v>2440</v>
      </c>
      <c r="BF288" s="210">
        <f>IF(N288="snížená",J288,0)</f>
        <v>0</v>
      </c>
      <c r="BG288" s="210">
        <f>IF(N288="zákl. přenesená",J288,0)</f>
        <v>0</v>
      </c>
      <c r="BH288" s="210">
        <f>IF(N288="sníž. přenesená",J288,0)</f>
        <v>0</v>
      </c>
      <c r="BI288" s="210">
        <f>IF(N288="nulová",J288,0)</f>
        <v>0</v>
      </c>
      <c r="BJ288" s="19" t="s">
        <v>80</v>
      </c>
      <c r="BK288" s="210">
        <f>ROUND(I288*H288,2)</f>
        <v>2440</v>
      </c>
      <c r="BL288" s="19" t="s">
        <v>150</v>
      </c>
      <c r="BM288" s="209" t="s">
        <v>420</v>
      </c>
    </row>
    <row r="289" s="2" customFormat="1">
      <c r="A289" s="34"/>
      <c r="B289" s="35"/>
      <c r="C289" s="36"/>
      <c r="D289" s="211" t="s">
        <v>152</v>
      </c>
      <c r="E289" s="36"/>
      <c r="F289" s="212" t="s">
        <v>419</v>
      </c>
      <c r="G289" s="36"/>
      <c r="H289" s="36"/>
      <c r="I289" s="36"/>
      <c r="J289" s="36"/>
      <c r="K289" s="36"/>
      <c r="L289" s="40"/>
      <c r="M289" s="213"/>
      <c r="N289" s="214"/>
      <c r="O289" s="79"/>
      <c r="P289" s="79"/>
      <c r="Q289" s="79"/>
      <c r="R289" s="79"/>
      <c r="S289" s="79"/>
      <c r="T289" s="80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9" t="s">
        <v>152</v>
      </c>
      <c r="AU289" s="19" t="s">
        <v>82</v>
      </c>
    </row>
    <row r="290" s="2" customFormat="1" ht="16.5" customHeight="1">
      <c r="A290" s="34"/>
      <c r="B290" s="35"/>
      <c r="C290" s="199" t="s">
        <v>421</v>
      </c>
      <c r="D290" s="199" t="s">
        <v>145</v>
      </c>
      <c r="E290" s="200" t="s">
        <v>422</v>
      </c>
      <c r="F290" s="201" t="s">
        <v>423</v>
      </c>
      <c r="G290" s="202" t="s">
        <v>309</v>
      </c>
      <c r="H290" s="203">
        <v>2</v>
      </c>
      <c r="I290" s="204">
        <v>325</v>
      </c>
      <c r="J290" s="204">
        <f>ROUND(I290*H290,2)</f>
        <v>650</v>
      </c>
      <c r="K290" s="201" t="s">
        <v>149</v>
      </c>
      <c r="L290" s="40"/>
      <c r="M290" s="205" t="s">
        <v>17</v>
      </c>
      <c r="N290" s="206" t="s">
        <v>43</v>
      </c>
      <c r="O290" s="207">
        <v>0.57899999999999996</v>
      </c>
      <c r="P290" s="207">
        <f>O290*H290</f>
        <v>1.1579999999999999</v>
      </c>
      <c r="Q290" s="207">
        <v>0</v>
      </c>
      <c r="R290" s="207">
        <f>Q290*H290</f>
        <v>0</v>
      </c>
      <c r="S290" s="207">
        <v>0</v>
      </c>
      <c r="T290" s="20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09" t="s">
        <v>150</v>
      </c>
      <c r="AT290" s="209" t="s">
        <v>145</v>
      </c>
      <c r="AU290" s="209" t="s">
        <v>82</v>
      </c>
      <c r="AY290" s="19" t="s">
        <v>142</v>
      </c>
      <c r="BE290" s="210">
        <f>IF(N290="základní",J290,0)</f>
        <v>650</v>
      </c>
      <c r="BF290" s="210">
        <f>IF(N290="snížená",J290,0)</f>
        <v>0</v>
      </c>
      <c r="BG290" s="210">
        <f>IF(N290="zákl. přenesená",J290,0)</f>
        <v>0</v>
      </c>
      <c r="BH290" s="210">
        <f>IF(N290="sníž. přenesená",J290,0)</f>
        <v>0</v>
      </c>
      <c r="BI290" s="210">
        <f>IF(N290="nulová",J290,0)</f>
        <v>0</v>
      </c>
      <c r="BJ290" s="19" t="s">
        <v>80</v>
      </c>
      <c r="BK290" s="210">
        <f>ROUND(I290*H290,2)</f>
        <v>650</v>
      </c>
      <c r="BL290" s="19" t="s">
        <v>150</v>
      </c>
      <c r="BM290" s="209" t="s">
        <v>424</v>
      </c>
    </row>
    <row r="291" s="2" customFormat="1">
      <c r="A291" s="34"/>
      <c r="B291" s="35"/>
      <c r="C291" s="36"/>
      <c r="D291" s="211" t="s">
        <v>152</v>
      </c>
      <c r="E291" s="36"/>
      <c r="F291" s="212" t="s">
        <v>425</v>
      </c>
      <c r="G291" s="36"/>
      <c r="H291" s="36"/>
      <c r="I291" s="36"/>
      <c r="J291" s="36"/>
      <c r="K291" s="36"/>
      <c r="L291" s="40"/>
      <c r="M291" s="213"/>
      <c r="N291" s="214"/>
      <c r="O291" s="79"/>
      <c r="P291" s="79"/>
      <c r="Q291" s="79"/>
      <c r="R291" s="79"/>
      <c r="S291" s="79"/>
      <c r="T291" s="80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9" t="s">
        <v>152</v>
      </c>
      <c r="AU291" s="19" t="s">
        <v>82</v>
      </c>
    </row>
    <row r="292" s="2" customFormat="1">
      <c r="A292" s="34"/>
      <c r="B292" s="35"/>
      <c r="C292" s="36"/>
      <c r="D292" s="215" t="s">
        <v>154</v>
      </c>
      <c r="E292" s="36"/>
      <c r="F292" s="216" t="s">
        <v>426</v>
      </c>
      <c r="G292" s="36"/>
      <c r="H292" s="36"/>
      <c r="I292" s="36"/>
      <c r="J292" s="36"/>
      <c r="K292" s="36"/>
      <c r="L292" s="40"/>
      <c r="M292" s="213"/>
      <c r="N292" s="214"/>
      <c r="O292" s="79"/>
      <c r="P292" s="79"/>
      <c r="Q292" s="79"/>
      <c r="R292" s="79"/>
      <c r="S292" s="79"/>
      <c r="T292" s="80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9" t="s">
        <v>154</v>
      </c>
      <c r="AU292" s="19" t="s">
        <v>82</v>
      </c>
    </row>
    <row r="293" s="2" customFormat="1" ht="16.5" customHeight="1">
      <c r="A293" s="34"/>
      <c r="B293" s="35"/>
      <c r="C293" s="249" t="s">
        <v>427</v>
      </c>
      <c r="D293" s="249" t="s">
        <v>273</v>
      </c>
      <c r="E293" s="250" t="s">
        <v>428</v>
      </c>
      <c r="F293" s="251" t="s">
        <v>429</v>
      </c>
      <c r="G293" s="252" t="s">
        <v>309</v>
      </c>
      <c r="H293" s="253">
        <v>2</v>
      </c>
      <c r="I293" s="254">
        <v>1070</v>
      </c>
      <c r="J293" s="254">
        <f>ROUND(I293*H293,2)</f>
        <v>2140</v>
      </c>
      <c r="K293" s="251" t="s">
        <v>149</v>
      </c>
      <c r="L293" s="255"/>
      <c r="M293" s="256" t="s">
        <v>17</v>
      </c>
      <c r="N293" s="257" t="s">
        <v>43</v>
      </c>
      <c r="O293" s="207">
        <v>0</v>
      </c>
      <c r="P293" s="207">
        <f>O293*H293</f>
        <v>0</v>
      </c>
      <c r="Q293" s="207">
        <v>0.00072000000000000005</v>
      </c>
      <c r="R293" s="207">
        <f>Q293*H293</f>
        <v>0.0014400000000000001</v>
      </c>
      <c r="S293" s="207">
        <v>0</v>
      </c>
      <c r="T293" s="20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09" t="s">
        <v>276</v>
      </c>
      <c r="AT293" s="209" t="s">
        <v>273</v>
      </c>
      <c r="AU293" s="209" t="s">
        <v>82</v>
      </c>
      <c r="AY293" s="19" t="s">
        <v>142</v>
      </c>
      <c r="BE293" s="210">
        <f>IF(N293="základní",J293,0)</f>
        <v>2140</v>
      </c>
      <c r="BF293" s="210">
        <f>IF(N293="snížená",J293,0)</f>
        <v>0</v>
      </c>
      <c r="BG293" s="210">
        <f>IF(N293="zákl. přenesená",J293,0)</f>
        <v>0</v>
      </c>
      <c r="BH293" s="210">
        <f>IF(N293="sníž. přenesená",J293,0)</f>
        <v>0</v>
      </c>
      <c r="BI293" s="210">
        <f>IF(N293="nulová",J293,0)</f>
        <v>0</v>
      </c>
      <c r="BJ293" s="19" t="s">
        <v>80</v>
      </c>
      <c r="BK293" s="210">
        <f>ROUND(I293*H293,2)</f>
        <v>2140</v>
      </c>
      <c r="BL293" s="19" t="s">
        <v>150</v>
      </c>
      <c r="BM293" s="209" t="s">
        <v>430</v>
      </c>
    </row>
    <row r="294" s="2" customFormat="1">
      <c r="A294" s="34"/>
      <c r="B294" s="35"/>
      <c r="C294" s="36"/>
      <c r="D294" s="211" t="s">
        <v>152</v>
      </c>
      <c r="E294" s="36"/>
      <c r="F294" s="212" t="s">
        <v>429</v>
      </c>
      <c r="G294" s="36"/>
      <c r="H294" s="36"/>
      <c r="I294" s="36"/>
      <c r="J294" s="36"/>
      <c r="K294" s="36"/>
      <c r="L294" s="40"/>
      <c r="M294" s="213"/>
      <c r="N294" s="214"/>
      <c r="O294" s="79"/>
      <c r="P294" s="79"/>
      <c r="Q294" s="79"/>
      <c r="R294" s="79"/>
      <c r="S294" s="79"/>
      <c r="T294" s="80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9" t="s">
        <v>152</v>
      </c>
      <c r="AU294" s="19" t="s">
        <v>82</v>
      </c>
    </row>
    <row r="295" s="2" customFormat="1" ht="16.5" customHeight="1">
      <c r="A295" s="34"/>
      <c r="B295" s="35"/>
      <c r="C295" s="199" t="s">
        <v>431</v>
      </c>
      <c r="D295" s="199" t="s">
        <v>145</v>
      </c>
      <c r="E295" s="200" t="s">
        <v>432</v>
      </c>
      <c r="F295" s="201" t="s">
        <v>433</v>
      </c>
      <c r="G295" s="202" t="s">
        <v>168</v>
      </c>
      <c r="H295" s="203">
        <v>3</v>
      </c>
      <c r="I295" s="204">
        <v>4160</v>
      </c>
      <c r="J295" s="204">
        <f>ROUND(I295*H295,2)</f>
        <v>12480</v>
      </c>
      <c r="K295" s="201" t="s">
        <v>161</v>
      </c>
      <c r="L295" s="40"/>
      <c r="M295" s="205" t="s">
        <v>17</v>
      </c>
      <c r="N295" s="206" t="s">
        <v>43</v>
      </c>
      <c r="O295" s="207">
        <v>2.9510000000000001</v>
      </c>
      <c r="P295" s="207">
        <f>O295*H295</f>
        <v>8.8529999999999998</v>
      </c>
      <c r="Q295" s="207">
        <v>0</v>
      </c>
      <c r="R295" s="207">
        <f>Q295*H295</f>
        <v>0</v>
      </c>
      <c r="S295" s="207">
        <v>0</v>
      </c>
      <c r="T295" s="20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09" t="s">
        <v>150</v>
      </c>
      <c r="AT295" s="209" t="s">
        <v>145</v>
      </c>
      <c r="AU295" s="209" t="s">
        <v>82</v>
      </c>
      <c r="AY295" s="19" t="s">
        <v>142</v>
      </c>
      <c r="BE295" s="210">
        <f>IF(N295="základní",J295,0)</f>
        <v>12480</v>
      </c>
      <c r="BF295" s="210">
        <f>IF(N295="snížená",J295,0)</f>
        <v>0</v>
      </c>
      <c r="BG295" s="210">
        <f>IF(N295="zákl. přenesená",J295,0)</f>
        <v>0</v>
      </c>
      <c r="BH295" s="210">
        <f>IF(N295="sníž. přenesená",J295,0)</f>
        <v>0</v>
      </c>
      <c r="BI295" s="210">
        <f>IF(N295="nulová",J295,0)</f>
        <v>0</v>
      </c>
      <c r="BJ295" s="19" t="s">
        <v>80</v>
      </c>
      <c r="BK295" s="210">
        <f>ROUND(I295*H295,2)</f>
        <v>12480</v>
      </c>
      <c r="BL295" s="19" t="s">
        <v>150</v>
      </c>
      <c r="BM295" s="209" t="s">
        <v>434</v>
      </c>
    </row>
    <row r="296" s="2" customFormat="1">
      <c r="A296" s="34"/>
      <c r="B296" s="35"/>
      <c r="C296" s="36"/>
      <c r="D296" s="211" t="s">
        <v>152</v>
      </c>
      <c r="E296" s="36"/>
      <c r="F296" s="212" t="s">
        <v>435</v>
      </c>
      <c r="G296" s="36"/>
      <c r="H296" s="36"/>
      <c r="I296" s="36"/>
      <c r="J296" s="36"/>
      <c r="K296" s="36"/>
      <c r="L296" s="40"/>
      <c r="M296" s="213"/>
      <c r="N296" s="214"/>
      <c r="O296" s="79"/>
      <c r="P296" s="79"/>
      <c r="Q296" s="79"/>
      <c r="R296" s="79"/>
      <c r="S296" s="79"/>
      <c r="T296" s="80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9" t="s">
        <v>152</v>
      </c>
      <c r="AU296" s="19" t="s">
        <v>82</v>
      </c>
    </row>
    <row r="297" s="2" customFormat="1">
      <c r="A297" s="34"/>
      <c r="B297" s="35"/>
      <c r="C297" s="36"/>
      <c r="D297" s="215" t="s">
        <v>154</v>
      </c>
      <c r="E297" s="36"/>
      <c r="F297" s="216" t="s">
        <v>436</v>
      </c>
      <c r="G297" s="36"/>
      <c r="H297" s="36"/>
      <c r="I297" s="36"/>
      <c r="J297" s="36"/>
      <c r="K297" s="36"/>
      <c r="L297" s="40"/>
      <c r="M297" s="213"/>
      <c r="N297" s="214"/>
      <c r="O297" s="79"/>
      <c r="P297" s="79"/>
      <c r="Q297" s="79"/>
      <c r="R297" s="79"/>
      <c r="S297" s="79"/>
      <c r="T297" s="80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9" t="s">
        <v>154</v>
      </c>
      <c r="AU297" s="19" t="s">
        <v>82</v>
      </c>
    </row>
    <row r="298" s="13" customFormat="1">
      <c r="A298" s="13"/>
      <c r="B298" s="217"/>
      <c r="C298" s="218"/>
      <c r="D298" s="211" t="s">
        <v>156</v>
      </c>
      <c r="E298" s="219" t="s">
        <v>17</v>
      </c>
      <c r="F298" s="220" t="s">
        <v>437</v>
      </c>
      <c r="G298" s="218"/>
      <c r="H298" s="221">
        <v>3</v>
      </c>
      <c r="I298" s="218"/>
      <c r="J298" s="218"/>
      <c r="K298" s="218"/>
      <c r="L298" s="222"/>
      <c r="M298" s="223"/>
      <c r="N298" s="224"/>
      <c r="O298" s="224"/>
      <c r="P298" s="224"/>
      <c r="Q298" s="224"/>
      <c r="R298" s="224"/>
      <c r="S298" s="224"/>
      <c r="T298" s="22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26" t="s">
        <v>156</v>
      </c>
      <c r="AU298" s="226" t="s">
        <v>82</v>
      </c>
      <c r="AV298" s="13" t="s">
        <v>82</v>
      </c>
      <c r="AW298" s="13" t="s">
        <v>34</v>
      </c>
      <c r="AX298" s="13" t="s">
        <v>80</v>
      </c>
      <c r="AY298" s="226" t="s">
        <v>142</v>
      </c>
    </row>
    <row r="299" s="2" customFormat="1" ht="16.5" customHeight="1">
      <c r="A299" s="34"/>
      <c r="B299" s="35"/>
      <c r="C299" s="199" t="s">
        <v>438</v>
      </c>
      <c r="D299" s="199" t="s">
        <v>145</v>
      </c>
      <c r="E299" s="200" t="s">
        <v>439</v>
      </c>
      <c r="F299" s="201" t="s">
        <v>440</v>
      </c>
      <c r="G299" s="202" t="s">
        <v>309</v>
      </c>
      <c r="H299" s="203">
        <v>3</v>
      </c>
      <c r="I299" s="204">
        <v>1090</v>
      </c>
      <c r="J299" s="204">
        <f>ROUND(I299*H299,2)</f>
        <v>3270</v>
      </c>
      <c r="K299" s="201" t="s">
        <v>161</v>
      </c>
      <c r="L299" s="40"/>
      <c r="M299" s="205" t="s">
        <v>17</v>
      </c>
      <c r="N299" s="206" t="s">
        <v>43</v>
      </c>
      <c r="O299" s="207">
        <v>1.492</v>
      </c>
      <c r="P299" s="207">
        <f>O299*H299</f>
        <v>4.476</v>
      </c>
      <c r="Q299" s="207">
        <v>0.21734000000000001</v>
      </c>
      <c r="R299" s="207">
        <f>Q299*H299</f>
        <v>0.65202000000000004</v>
      </c>
      <c r="S299" s="207">
        <v>0</v>
      </c>
      <c r="T299" s="20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09" t="s">
        <v>150</v>
      </c>
      <c r="AT299" s="209" t="s">
        <v>145</v>
      </c>
      <c r="AU299" s="209" t="s">
        <v>82</v>
      </c>
      <c r="AY299" s="19" t="s">
        <v>142</v>
      </c>
      <c r="BE299" s="210">
        <f>IF(N299="základní",J299,0)</f>
        <v>3270</v>
      </c>
      <c r="BF299" s="210">
        <f>IF(N299="snížená",J299,0)</f>
        <v>0</v>
      </c>
      <c r="BG299" s="210">
        <f>IF(N299="zákl. přenesená",J299,0)</f>
        <v>0</v>
      </c>
      <c r="BH299" s="210">
        <f>IF(N299="sníž. přenesená",J299,0)</f>
        <v>0</v>
      </c>
      <c r="BI299" s="210">
        <f>IF(N299="nulová",J299,0)</f>
        <v>0</v>
      </c>
      <c r="BJ299" s="19" t="s">
        <v>80</v>
      </c>
      <c r="BK299" s="210">
        <f>ROUND(I299*H299,2)</f>
        <v>3270</v>
      </c>
      <c r="BL299" s="19" t="s">
        <v>150</v>
      </c>
      <c r="BM299" s="209" t="s">
        <v>441</v>
      </c>
    </row>
    <row r="300" s="2" customFormat="1">
      <c r="A300" s="34"/>
      <c r="B300" s="35"/>
      <c r="C300" s="36"/>
      <c r="D300" s="211" t="s">
        <v>152</v>
      </c>
      <c r="E300" s="36"/>
      <c r="F300" s="212" t="s">
        <v>442</v>
      </c>
      <c r="G300" s="36"/>
      <c r="H300" s="36"/>
      <c r="I300" s="36"/>
      <c r="J300" s="36"/>
      <c r="K300" s="36"/>
      <c r="L300" s="40"/>
      <c r="M300" s="213"/>
      <c r="N300" s="214"/>
      <c r="O300" s="79"/>
      <c r="P300" s="79"/>
      <c r="Q300" s="79"/>
      <c r="R300" s="79"/>
      <c r="S300" s="79"/>
      <c r="T300" s="80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9" t="s">
        <v>152</v>
      </c>
      <c r="AU300" s="19" t="s">
        <v>82</v>
      </c>
    </row>
    <row r="301" s="2" customFormat="1">
      <c r="A301" s="34"/>
      <c r="B301" s="35"/>
      <c r="C301" s="36"/>
      <c r="D301" s="215" t="s">
        <v>154</v>
      </c>
      <c r="E301" s="36"/>
      <c r="F301" s="216" t="s">
        <v>443</v>
      </c>
      <c r="G301" s="36"/>
      <c r="H301" s="36"/>
      <c r="I301" s="36"/>
      <c r="J301" s="36"/>
      <c r="K301" s="36"/>
      <c r="L301" s="40"/>
      <c r="M301" s="213"/>
      <c r="N301" s="214"/>
      <c r="O301" s="79"/>
      <c r="P301" s="79"/>
      <c r="Q301" s="79"/>
      <c r="R301" s="79"/>
      <c r="S301" s="79"/>
      <c r="T301" s="80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9" t="s">
        <v>154</v>
      </c>
      <c r="AU301" s="19" t="s">
        <v>82</v>
      </c>
    </row>
    <row r="302" s="2" customFormat="1" ht="16.5" customHeight="1">
      <c r="A302" s="34"/>
      <c r="B302" s="35"/>
      <c r="C302" s="249" t="s">
        <v>444</v>
      </c>
      <c r="D302" s="249" t="s">
        <v>273</v>
      </c>
      <c r="E302" s="250" t="s">
        <v>445</v>
      </c>
      <c r="F302" s="251" t="s">
        <v>446</v>
      </c>
      <c r="G302" s="252" t="s">
        <v>309</v>
      </c>
      <c r="H302" s="253">
        <v>2</v>
      </c>
      <c r="I302" s="254">
        <v>9970</v>
      </c>
      <c r="J302" s="254">
        <f>ROUND(I302*H302,2)</f>
        <v>19940</v>
      </c>
      <c r="K302" s="251" t="s">
        <v>161</v>
      </c>
      <c r="L302" s="255"/>
      <c r="M302" s="256" t="s">
        <v>17</v>
      </c>
      <c r="N302" s="257" t="s">
        <v>43</v>
      </c>
      <c r="O302" s="207">
        <v>0</v>
      </c>
      <c r="P302" s="207">
        <f>O302*H302</f>
        <v>0</v>
      </c>
      <c r="Q302" s="207">
        <v>0</v>
      </c>
      <c r="R302" s="207">
        <f>Q302*H302</f>
        <v>0</v>
      </c>
      <c r="S302" s="207">
        <v>0</v>
      </c>
      <c r="T302" s="20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09" t="s">
        <v>276</v>
      </c>
      <c r="AT302" s="209" t="s">
        <v>273</v>
      </c>
      <c r="AU302" s="209" t="s">
        <v>82</v>
      </c>
      <c r="AY302" s="19" t="s">
        <v>142</v>
      </c>
      <c r="BE302" s="210">
        <f>IF(N302="základní",J302,0)</f>
        <v>19940</v>
      </c>
      <c r="BF302" s="210">
        <f>IF(N302="snížená",J302,0)</f>
        <v>0</v>
      </c>
      <c r="BG302" s="210">
        <f>IF(N302="zákl. přenesená",J302,0)</f>
        <v>0</v>
      </c>
      <c r="BH302" s="210">
        <f>IF(N302="sníž. přenesená",J302,0)</f>
        <v>0</v>
      </c>
      <c r="BI302" s="210">
        <f>IF(N302="nulová",J302,0)</f>
        <v>0</v>
      </c>
      <c r="BJ302" s="19" t="s">
        <v>80</v>
      </c>
      <c r="BK302" s="210">
        <f>ROUND(I302*H302,2)</f>
        <v>19940</v>
      </c>
      <c r="BL302" s="19" t="s">
        <v>150</v>
      </c>
      <c r="BM302" s="209" t="s">
        <v>447</v>
      </c>
    </row>
    <row r="303" s="2" customFormat="1">
      <c r="A303" s="34"/>
      <c r="B303" s="35"/>
      <c r="C303" s="36"/>
      <c r="D303" s="211" t="s">
        <v>152</v>
      </c>
      <c r="E303" s="36"/>
      <c r="F303" s="212" t="s">
        <v>446</v>
      </c>
      <c r="G303" s="36"/>
      <c r="H303" s="36"/>
      <c r="I303" s="36"/>
      <c r="J303" s="36"/>
      <c r="K303" s="36"/>
      <c r="L303" s="40"/>
      <c r="M303" s="213"/>
      <c r="N303" s="214"/>
      <c r="O303" s="79"/>
      <c r="P303" s="79"/>
      <c r="Q303" s="79"/>
      <c r="R303" s="79"/>
      <c r="S303" s="79"/>
      <c r="T303" s="80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9" t="s">
        <v>152</v>
      </c>
      <c r="AU303" s="19" t="s">
        <v>82</v>
      </c>
    </row>
    <row r="304" s="2" customFormat="1" ht="16.5" customHeight="1">
      <c r="A304" s="34"/>
      <c r="B304" s="35"/>
      <c r="C304" s="249" t="s">
        <v>448</v>
      </c>
      <c r="D304" s="249" t="s">
        <v>273</v>
      </c>
      <c r="E304" s="250" t="s">
        <v>449</v>
      </c>
      <c r="F304" s="251" t="s">
        <v>450</v>
      </c>
      <c r="G304" s="252" t="s">
        <v>309</v>
      </c>
      <c r="H304" s="253">
        <v>1</v>
      </c>
      <c r="I304" s="254">
        <v>9120</v>
      </c>
      <c r="J304" s="254">
        <f>ROUND(I304*H304,2)</f>
        <v>9120</v>
      </c>
      <c r="K304" s="251" t="s">
        <v>149</v>
      </c>
      <c r="L304" s="255"/>
      <c r="M304" s="256" t="s">
        <v>17</v>
      </c>
      <c r="N304" s="257" t="s">
        <v>43</v>
      </c>
      <c r="O304" s="207">
        <v>0</v>
      </c>
      <c r="P304" s="207">
        <f>O304*H304</f>
        <v>0</v>
      </c>
      <c r="Q304" s="207">
        <v>0.031</v>
      </c>
      <c r="R304" s="207">
        <f>Q304*H304</f>
        <v>0.031</v>
      </c>
      <c r="S304" s="207">
        <v>0</v>
      </c>
      <c r="T304" s="20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09" t="s">
        <v>276</v>
      </c>
      <c r="AT304" s="209" t="s">
        <v>273</v>
      </c>
      <c r="AU304" s="209" t="s">
        <v>82</v>
      </c>
      <c r="AY304" s="19" t="s">
        <v>142</v>
      </c>
      <c r="BE304" s="210">
        <f>IF(N304="základní",J304,0)</f>
        <v>9120</v>
      </c>
      <c r="BF304" s="210">
        <f>IF(N304="snížená",J304,0)</f>
        <v>0</v>
      </c>
      <c r="BG304" s="210">
        <f>IF(N304="zákl. přenesená",J304,0)</f>
        <v>0</v>
      </c>
      <c r="BH304" s="210">
        <f>IF(N304="sníž. přenesená",J304,0)</f>
        <v>0</v>
      </c>
      <c r="BI304" s="210">
        <f>IF(N304="nulová",J304,0)</f>
        <v>0</v>
      </c>
      <c r="BJ304" s="19" t="s">
        <v>80</v>
      </c>
      <c r="BK304" s="210">
        <f>ROUND(I304*H304,2)</f>
        <v>9120</v>
      </c>
      <c r="BL304" s="19" t="s">
        <v>150</v>
      </c>
      <c r="BM304" s="209" t="s">
        <v>451</v>
      </c>
    </row>
    <row r="305" s="2" customFormat="1">
      <c r="A305" s="34"/>
      <c r="B305" s="35"/>
      <c r="C305" s="36"/>
      <c r="D305" s="211" t="s">
        <v>152</v>
      </c>
      <c r="E305" s="36"/>
      <c r="F305" s="212" t="s">
        <v>450</v>
      </c>
      <c r="G305" s="36"/>
      <c r="H305" s="36"/>
      <c r="I305" s="36"/>
      <c r="J305" s="36"/>
      <c r="K305" s="36"/>
      <c r="L305" s="40"/>
      <c r="M305" s="213"/>
      <c r="N305" s="214"/>
      <c r="O305" s="79"/>
      <c r="P305" s="79"/>
      <c r="Q305" s="79"/>
      <c r="R305" s="79"/>
      <c r="S305" s="79"/>
      <c r="T305" s="80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9" t="s">
        <v>152</v>
      </c>
      <c r="AU305" s="19" t="s">
        <v>82</v>
      </c>
    </row>
    <row r="306" s="12" customFormat="1" ht="20.88" customHeight="1">
      <c r="A306" s="12"/>
      <c r="B306" s="184"/>
      <c r="C306" s="185"/>
      <c r="D306" s="186" t="s">
        <v>71</v>
      </c>
      <c r="E306" s="197" t="s">
        <v>452</v>
      </c>
      <c r="F306" s="197" t="s">
        <v>453</v>
      </c>
      <c r="G306" s="185"/>
      <c r="H306" s="185"/>
      <c r="I306" s="185"/>
      <c r="J306" s="198">
        <f>BK306</f>
        <v>48934</v>
      </c>
      <c r="K306" s="185"/>
      <c r="L306" s="189"/>
      <c r="M306" s="190"/>
      <c r="N306" s="191"/>
      <c r="O306" s="191"/>
      <c r="P306" s="192">
        <f>SUM(P307:P331)</f>
        <v>26.010000000000002</v>
      </c>
      <c r="Q306" s="191"/>
      <c r="R306" s="192">
        <f>SUM(R307:R331)</f>
        <v>6.3715999999999999</v>
      </c>
      <c r="S306" s="191"/>
      <c r="T306" s="193">
        <f>SUM(T307:T331)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194" t="s">
        <v>80</v>
      </c>
      <c r="AT306" s="195" t="s">
        <v>71</v>
      </c>
      <c r="AU306" s="195" t="s">
        <v>82</v>
      </c>
      <c r="AY306" s="194" t="s">
        <v>142</v>
      </c>
      <c r="BK306" s="196">
        <f>SUM(BK307:BK331)</f>
        <v>48934</v>
      </c>
    </row>
    <row r="307" s="2" customFormat="1" ht="16.5" customHeight="1">
      <c r="A307" s="34"/>
      <c r="B307" s="35"/>
      <c r="C307" s="199" t="s">
        <v>454</v>
      </c>
      <c r="D307" s="199" t="s">
        <v>145</v>
      </c>
      <c r="E307" s="200" t="s">
        <v>455</v>
      </c>
      <c r="F307" s="201" t="s">
        <v>456</v>
      </c>
      <c r="G307" s="202" t="s">
        <v>309</v>
      </c>
      <c r="H307" s="203">
        <v>1</v>
      </c>
      <c r="I307" s="204">
        <v>2010</v>
      </c>
      <c r="J307" s="204">
        <f>ROUND(I307*H307,2)</f>
        <v>2010</v>
      </c>
      <c r="K307" s="201" t="s">
        <v>457</v>
      </c>
      <c r="L307" s="40"/>
      <c r="M307" s="205" t="s">
        <v>17</v>
      </c>
      <c r="N307" s="206" t="s">
        <v>43</v>
      </c>
      <c r="O307" s="207">
        <v>3.024</v>
      </c>
      <c r="P307" s="207">
        <f>O307*H307</f>
        <v>3.024</v>
      </c>
      <c r="Q307" s="207">
        <v>0.035729999999999998</v>
      </c>
      <c r="R307" s="207">
        <f>Q307*H307</f>
        <v>0.035729999999999998</v>
      </c>
      <c r="S307" s="207">
        <v>0</v>
      </c>
      <c r="T307" s="20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09" t="s">
        <v>150</v>
      </c>
      <c r="AT307" s="209" t="s">
        <v>145</v>
      </c>
      <c r="AU307" s="209" t="s">
        <v>176</v>
      </c>
      <c r="AY307" s="19" t="s">
        <v>142</v>
      </c>
      <c r="BE307" s="210">
        <f>IF(N307="základní",J307,0)</f>
        <v>2010</v>
      </c>
      <c r="BF307" s="210">
        <f>IF(N307="snížená",J307,0)</f>
        <v>0</v>
      </c>
      <c r="BG307" s="210">
        <f>IF(N307="zákl. přenesená",J307,0)</f>
        <v>0</v>
      </c>
      <c r="BH307" s="210">
        <f>IF(N307="sníž. přenesená",J307,0)</f>
        <v>0</v>
      </c>
      <c r="BI307" s="210">
        <f>IF(N307="nulová",J307,0)</f>
        <v>0</v>
      </c>
      <c r="BJ307" s="19" t="s">
        <v>80</v>
      </c>
      <c r="BK307" s="210">
        <f>ROUND(I307*H307,2)</f>
        <v>2010</v>
      </c>
      <c r="BL307" s="19" t="s">
        <v>150</v>
      </c>
      <c r="BM307" s="209" t="s">
        <v>458</v>
      </c>
    </row>
    <row r="308" s="2" customFormat="1">
      <c r="A308" s="34"/>
      <c r="B308" s="35"/>
      <c r="C308" s="36"/>
      <c r="D308" s="211" t="s">
        <v>152</v>
      </c>
      <c r="E308" s="36"/>
      <c r="F308" s="212" t="s">
        <v>459</v>
      </c>
      <c r="G308" s="36"/>
      <c r="H308" s="36"/>
      <c r="I308" s="36"/>
      <c r="J308" s="36"/>
      <c r="K308" s="36"/>
      <c r="L308" s="40"/>
      <c r="M308" s="213"/>
      <c r="N308" s="214"/>
      <c r="O308" s="79"/>
      <c r="P308" s="79"/>
      <c r="Q308" s="79"/>
      <c r="R308" s="79"/>
      <c r="S308" s="79"/>
      <c r="T308" s="80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9" t="s">
        <v>152</v>
      </c>
      <c r="AU308" s="19" t="s">
        <v>176</v>
      </c>
    </row>
    <row r="309" s="2" customFormat="1">
      <c r="A309" s="34"/>
      <c r="B309" s="35"/>
      <c r="C309" s="36"/>
      <c r="D309" s="215" t="s">
        <v>154</v>
      </c>
      <c r="E309" s="36"/>
      <c r="F309" s="216" t="s">
        <v>460</v>
      </c>
      <c r="G309" s="36"/>
      <c r="H309" s="36"/>
      <c r="I309" s="36"/>
      <c r="J309" s="36"/>
      <c r="K309" s="36"/>
      <c r="L309" s="40"/>
      <c r="M309" s="213"/>
      <c r="N309" s="214"/>
      <c r="O309" s="79"/>
      <c r="P309" s="79"/>
      <c r="Q309" s="79"/>
      <c r="R309" s="79"/>
      <c r="S309" s="79"/>
      <c r="T309" s="80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9" t="s">
        <v>154</v>
      </c>
      <c r="AU309" s="19" t="s">
        <v>176</v>
      </c>
    </row>
    <row r="310" s="2" customFormat="1" ht="16.5" customHeight="1">
      <c r="A310" s="34"/>
      <c r="B310" s="35"/>
      <c r="C310" s="249" t="s">
        <v>461</v>
      </c>
      <c r="D310" s="249" t="s">
        <v>273</v>
      </c>
      <c r="E310" s="250" t="s">
        <v>462</v>
      </c>
      <c r="F310" s="251" t="s">
        <v>463</v>
      </c>
      <c r="G310" s="252" t="s">
        <v>309</v>
      </c>
      <c r="H310" s="253">
        <v>1</v>
      </c>
      <c r="I310" s="254">
        <v>3020</v>
      </c>
      <c r="J310" s="254">
        <f>ROUND(I310*H310,2)</f>
        <v>3020</v>
      </c>
      <c r="K310" s="251" t="s">
        <v>254</v>
      </c>
      <c r="L310" s="255"/>
      <c r="M310" s="256" t="s">
        <v>17</v>
      </c>
      <c r="N310" s="257" t="s">
        <v>43</v>
      </c>
      <c r="O310" s="207">
        <v>0</v>
      </c>
      <c r="P310" s="207">
        <f>O310*H310</f>
        <v>0</v>
      </c>
      <c r="Q310" s="207">
        <v>0.58499999999999996</v>
      </c>
      <c r="R310" s="207">
        <f>Q310*H310</f>
        <v>0.58499999999999996</v>
      </c>
      <c r="S310" s="207">
        <v>0</v>
      </c>
      <c r="T310" s="20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09" t="s">
        <v>276</v>
      </c>
      <c r="AT310" s="209" t="s">
        <v>273</v>
      </c>
      <c r="AU310" s="209" t="s">
        <v>176</v>
      </c>
      <c r="AY310" s="19" t="s">
        <v>142</v>
      </c>
      <c r="BE310" s="210">
        <f>IF(N310="základní",J310,0)</f>
        <v>3020</v>
      </c>
      <c r="BF310" s="210">
        <f>IF(N310="snížená",J310,0)</f>
        <v>0</v>
      </c>
      <c r="BG310" s="210">
        <f>IF(N310="zákl. přenesená",J310,0)</f>
        <v>0</v>
      </c>
      <c r="BH310" s="210">
        <f>IF(N310="sníž. přenesená",J310,0)</f>
        <v>0</v>
      </c>
      <c r="BI310" s="210">
        <f>IF(N310="nulová",J310,0)</f>
        <v>0</v>
      </c>
      <c r="BJ310" s="19" t="s">
        <v>80</v>
      </c>
      <c r="BK310" s="210">
        <f>ROUND(I310*H310,2)</f>
        <v>3020</v>
      </c>
      <c r="BL310" s="19" t="s">
        <v>150</v>
      </c>
      <c r="BM310" s="209" t="s">
        <v>464</v>
      </c>
    </row>
    <row r="311" s="2" customFormat="1">
      <c r="A311" s="34"/>
      <c r="B311" s="35"/>
      <c r="C311" s="36"/>
      <c r="D311" s="211" t="s">
        <v>152</v>
      </c>
      <c r="E311" s="36"/>
      <c r="F311" s="212" t="s">
        <v>463</v>
      </c>
      <c r="G311" s="36"/>
      <c r="H311" s="36"/>
      <c r="I311" s="36"/>
      <c r="J311" s="36"/>
      <c r="K311" s="36"/>
      <c r="L311" s="40"/>
      <c r="M311" s="213"/>
      <c r="N311" s="214"/>
      <c r="O311" s="79"/>
      <c r="P311" s="79"/>
      <c r="Q311" s="79"/>
      <c r="R311" s="79"/>
      <c r="S311" s="79"/>
      <c r="T311" s="80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9" t="s">
        <v>152</v>
      </c>
      <c r="AU311" s="19" t="s">
        <v>176</v>
      </c>
    </row>
    <row r="312" s="2" customFormat="1" ht="16.5" customHeight="1">
      <c r="A312" s="34"/>
      <c r="B312" s="35"/>
      <c r="C312" s="249" t="s">
        <v>465</v>
      </c>
      <c r="D312" s="249" t="s">
        <v>273</v>
      </c>
      <c r="E312" s="250" t="s">
        <v>466</v>
      </c>
      <c r="F312" s="251" t="s">
        <v>467</v>
      </c>
      <c r="G312" s="252" t="s">
        <v>309</v>
      </c>
      <c r="H312" s="253">
        <v>1</v>
      </c>
      <c r="I312" s="254">
        <v>11700</v>
      </c>
      <c r="J312" s="254">
        <f>ROUND(I312*H312,2)</f>
        <v>11700</v>
      </c>
      <c r="K312" s="251" t="s">
        <v>254</v>
      </c>
      <c r="L312" s="255"/>
      <c r="M312" s="256" t="s">
        <v>17</v>
      </c>
      <c r="N312" s="257" t="s">
        <v>43</v>
      </c>
      <c r="O312" s="207">
        <v>0</v>
      </c>
      <c r="P312" s="207">
        <f>O312*H312</f>
        <v>0</v>
      </c>
      <c r="Q312" s="207">
        <v>1.817</v>
      </c>
      <c r="R312" s="207">
        <f>Q312*H312</f>
        <v>1.817</v>
      </c>
      <c r="S312" s="207">
        <v>0</v>
      </c>
      <c r="T312" s="20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09" t="s">
        <v>276</v>
      </c>
      <c r="AT312" s="209" t="s">
        <v>273</v>
      </c>
      <c r="AU312" s="209" t="s">
        <v>176</v>
      </c>
      <c r="AY312" s="19" t="s">
        <v>142</v>
      </c>
      <c r="BE312" s="210">
        <f>IF(N312="základní",J312,0)</f>
        <v>11700</v>
      </c>
      <c r="BF312" s="210">
        <f>IF(N312="snížená",J312,0)</f>
        <v>0</v>
      </c>
      <c r="BG312" s="210">
        <f>IF(N312="zákl. přenesená",J312,0)</f>
        <v>0</v>
      </c>
      <c r="BH312" s="210">
        <f>IF(N312="sníž. přenesená",J312,0)</f>
        <v>0</v>
      </c>
      <c r="BI312" s="210">
        <f>IF(N312="nulová",J312,0)</f>
        <v>0</v>
      </c>
      <c r="BJ312" s="19" t="s">
        <v>80</v>
      </c>
      <c r="BK312" s="210">
        <f>ROUND(I312*H312,2)</f>
        <v>11700</v>
      </c>
      <c r="BL312" s="19" t="s">
        <v>150</v>
      </c>
      <c r="BM312" s="209" t="s">
        <v>468</v>
      </c>
    </row>
    <row r="313" s="2" customFormat="1">
      <c r="A313" s="34"/>
      <c r="B313" s="35"/>
      <c r="C313" s="36"/>
      <c r="D313" s="211" t="s">
        <v>152</v>
      </c>
      <c r="E313" s="36"/>
      <c r="F313" s="212" t="s">
        <v>467</v>
      </c>
      <c r="G313" s="36"/>
      <c r="H313" s="36"/>
      <c r="I313" s="36"/>
      <c r="J313" s="36"/>
      <c r="K313" s="36"/>
      <c r="L313" s="40"/>
      <c r="M313" s="213"/>
      <c r="N313" s="214"/>
      <c r="O313" s="79"/>
      <c r="P313" s="79"/>
      <c r="Q313" s="79"/>
      <c r="R313" s="79"/>
      <c r="S313" s="79"/>
      <c r="T313" s="80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9" t="s">
        <v>152</v>
      </c>
      <c r="AU313" s="19" t="s">
        <v>176</v>
      </c>
    </row>
    <row r="314" s="2" customFormat="1" ht="16.5" customHeight="1">
      <c r="A314" s="34"/>
      <c r="B314" s="35"/>
      <c r="C314" s="249" t="s">
        <v>469</v>
      </c>
      <c r="D314" s="249" t="s">
        <v>273</v>
      </c>
      <c r="E314" s="250" t="s">
        <v>470</v>
      </c>
      <c r="F314" s="251" t="s">
        <v>471</v>
      </c>
      <c r="G314" s="252" t="s">
        <v>309</v>
      </c>
      <c r="H314" s="253">
        <v>1</v>
      </c>
      <c r="I314" s="254">
        <v>359</v>
      </c>
      <c r="J314" s="254">
        <f>ROUND(I314*H314,2)</f>
        <v>359</v>
      </c>
      <c r="K314" s="251" t="s">
        <v>254</v>
      </c>
      <c r="L314" s="255"/>
      <c r="M314" s="256" t="s">
        <v>17</v>
      </c>
      <c r="N314" s="257" t="s">
        <v>43</v>
      </c>
      <c r="O314" s="207">
        <v>0</v>
      </c>
      <c r="P314" s="207">
        <f>O314*H314</f>
        <v>0</v>
      </c>
      <c r="Q314" s="207">
        <v>0.050999999999999997</v>
      </c>
      <c r="R314" s="207">
        <f>Q314*H314</f>
        <v>0.050999999999999997</v>
      </c>
      <c r="S314" s="207">
        <v>0</v>
      </c>
      <c r="T314" s="20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09" t="s">
        <v>276</v>
      </c>
      <c r="AT314" s="209" t="s">
        <v>273</v>
      </c>
      <c r="AU314" s="209" t="s">
        <v>176</v>
      </c>
      <c r="AY314" s="19" t="s">
        <v>142</v>
      </c>
      <c r="BE314" s="210">
        <f>IF(N314="základní",J314,0)</f>
        <v>359</v>
      </c>
      <c r="BF314" s="210">
        <f>IF(N314="snížená",J314,0)</f>
        <v>0</v>
      </c>
      <c r="BG314" s="210">
        <f>IF(N314="zákl. přenesená",J314,0)</f>
        <v>0</v>
      </c>
      <c r="BH314" s="210">
        <f>IF(N314="sníž. přenesená",J314,0)</f>
        <v>0</v>
      </c>
      <c r="BI314" s="210">
        <f>IF(N314="nulová",J314,0)</f>
        <v>0</v>
      </c>
      <c r="BJ314" s="19" t="s">
        <v>80</v>
      </c>
      <c r="BK314" s="210">
        <f>ROUND(I314*H314,2)</f>
        <v>359</v>
      </c>
      <c r="BL314" s="19" t="s">
        <v>150</v>
      </c>
      <c r="BM314" s="209" t="s">
        <v>472</v>
      </c>
    </row>
    <row r="315" s="2" customFormat="1">
      <c r="A315" s="34"/>
      <c r="B315" s="35"/>
      <c r="C315" s="36"/>
      <c r="D315" s="211" t="s">
        <v>152</v>
      </c>
      <c r="E315" s="36"/>
      <c r="F315" s="212" t="s">
        <v>471</v>
      </c>
      <c r="G315" s="36"/>
      <c r="H315" s="36"/>
      <c r="I315" s="36"/>
      <c r="J315" s="36"/>
      <c r="K315" s="36"/>
      <c r="L315" s="40"/>
      <c r="M315" s="213"/>
      <c r="N315" s="214"/>
      <c r="O315" s="79"/>
      <c r="P315" s="79"/>
      <c r="Q315" s="79"/>
      <c r="R315" s="79"/>
      <c r="S315" s="79"/>
      <c r="T315" s="80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9" t="s">
        <v>152</v>
      </c>
      <c r="AU315" s="19" t="s">
        <v>176</v>
      </c>
    </row>
    <row r="316" s="2" customFormat="1" ht="16.5" customHeight="1">
      <c r="A316" s="34"/>
      <c r="B316" s="35"/>
      <c r="C316" s="249" t="s">
        <v>473</v>
      </c>
      <c r="D316" s="249" t="s">
        <v>273</v>
      </c>
      <c r="E316" s="250" t="s">
        <v>474</v>
      </c>
      <c r="F316" s="251" t="s">
        <v>475</v>
      </c>
      <c r="G316" s="252" t="s">
        <v>309</v>
      </c>
      <c r="H316" s="253">
        <v>1</v>
      </c>
      <c r="I316" s="254">
        <v>327</v>
      </c>
      <c r="J316" s="254">
        <f>ROUND(I316*H316,2)</f>
        <v>327</v>
      </c>
      <c r="K316" s="251" t="s">
        <v>254</v>
      </c>
      <c r="L316" s="255"/>
      <c r="M316" s="256" t="s">
        <v>17</v>
      </c>
      <c r="N316" s="257" t="s">
        <v>43</v>
      </c>
      <c r="O316" s="207">
        <v>0</v>
      </c>
      <c r="P316" s="207">
        <f>O316*H316</f>
        <v>0</v>
      </c>
      <c r="Q316" s="207">
        <v>0.040000000000000001</v>
      </c>
      <c r="R316" s="207">
        <f>Q316*H316</f>
        <v>0.040000000000000001</v>
      </c>
      <c r="S316" s="207">
        <v>0</v>
      </c>
      <c r="T316" s="20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09" t="s">
        <v>276</v>
      </c>
      <c r="AT316" s="209" t="s">
        <v>273</v>
      </c>
      <c r="AU316" s="209" t="s">
        <v>176</v>
      </c>
      <c r="AY316" s="19" t="s">
        <v>142</v>
      </c>
      <c r="BE316" s="210">
        <f>IF(N316="základní",J316,0)</f>
        <v>327</v>
      </c>
      <c r="BF316" s="210">
        <f>IF(N316="snížená",J316,0)</f>
        <v>0</v>
      </c>
      <c r="BG316" s="210">
        <f>IF(N316="zákl. přenesená",J316,0)</f>
        <v>0</v>
      </c>
      <c r="BH316" s="210">
        <f>IF(N316="sníž. přenesená",J316,0)</f>
        <v>0</v>
      </c>
      <c r="BI316" s="210">
        <f>IF(N316="nulová",J316,0)</f>
        <v>0</v>
      </c>
      <c r="BJ316" s="19" t="s">
        <v>80</v>
      </c>
      <c r="BK316" s="210">
        <f>ROUND(I316*H316,2)</f>
        <v>327</v>
      </c>
      <c r="BL316" s="19" t="s">
        <v>150</v>
      </c>
      <c r="BM316" s="209" t="s">
        <v>476</v>
      </c>
    </row>
    <row r="317" s="2" customFormat="1">
      <c r="A317" s="34"/>
      <c r="B317" s="35"/>
      <c r="C317" s="36"/>
      <c r="D317" s="211" t="s">
        <v>152</v>
      </c>
      <c r="E317" s="36"/>
      <c r="F317" s="212" t="s">
        <v>475</v>
      </c>
      <c r="G317" s="36"/>
      <c r="H317" s="36"/>
      <c r="I317" s="36"/>
      <c r="J317" s="36"/>
      <c r="K317" s="36"/>
      <c r="L317" s="40"/>
      <c r="M317" s="213"/>
      <c r="N317" s="214"/>
      <c r="O317" s="79"/>
      <c r="P317" s="79"/>
      <c r="Q317" s="79"/>
      <c r="R317" s="79"/>
      <c r="S317" s="79"/>
      <c r="T317" s="80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9" t="s">
        <v>152</v>
      </c>
      <c r="AU317" s="19" t="s">
        <v>176</v>
      </c>
    </row>
    <row r="318" s="2" customFormat="1" ht="16.5" customHeight="1">
      <c r="A318" s="34"/>
      <c r="B318" s="35"/>
      <c r="C318" s="249" t="s">
        <v>477</v>
      </c>
      <c r="D318" s="249" t="s">
        <v>273</v>
      </c>
      <c r="E318" s="250" t="s">
        <v>478</v>
      </c>
      <c r="F318" s="251" t="s">
        <v>479</v>
      </c>
      <c r="G318" s="252" t="s">
        <v>309</v>
      </c>
      <c r="H318" s="253">
        <v>1</v>
      </c>
      <c r="I318" s="254">
        <v>288</v>
      </c>
      <c r="J318" s="254">
        <f>ROUND(I318*H318,2)</f>
        <v>288</v>
      </c>
      <c r="K318" s="251" t="s">
        <v>254</v>
      </c>
      <c r="L318" s="255"/>
      <c r="M318" s="256" t="s">
        <v>17</v>
      </c>
      <c r="N318" s="257" t="s">
        <v>43</v>
      </c>
      <c r="O318" s="207">
        <v>0</v>
      </c>
      <c r="P318" s="207">
        <f>O318*H318</f>
        <v>0</v>
      </c>
      <c r="Q318" s="207">
        <v>0.028000000000000001</v>
      </c>
      <c r="R318" s="207">
        <f>Q318*H318</f>
        <v>0.028000000000000001</v>
      </c>
      <c r="S318" s="207">
        <v>0</v>
      </c>
      <c r="T318" s="208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09" t="s">
        <v>276</v>
      </c>
      <c r="AT318" s="209" t="s">
        <v>273</v>
      </c>
      <c r="AU318" s="209" t="s">
        <v>176</v>
      </c>
      <c r="AY318" s="19" t="s">
        <v>142</v>
      </c>
      <c r="BE318" s="210">
        <f>IF(N318="základní",J318,0)</f>
        <v>288</v>
      </c>
      <c r="BF318" s="210">
        <f>IF(N318="snížená",J318,0)</f>
        <v>0</v>
      </c>
      <c r="BG318" s="210">
        <f>IF(N318="zákl. přenesená",J318,0)</f>
        <v>0</v>
      </c>
      <c r="BH318" s="210">
        <f>IF(N318="sníž. přenesená",J318,0)</f>
        <v>0</v>
      </c>
      <c r="BI318" s="210">
        <f>IF(N318="nulová",J318,0)</f>
        <v>0</v>
      </c>
      <c r="BJ318" s="19" t="s">
        <v>80</v>
      </c>
      <c r="BK318" s="210">
        <f>ROUND(I318*H318,2)</f>
        <v>288</v>
      </c>
      <c r="BL318" s="19" t="s">
        <v>150</v>
      </c>
      <c r="BM318" s="209" t="s">
        <v>480</v>
      </c>
    </row>
    <row r="319" s="2" customFormat="1">
      <c r="A319" s="34"/>
      <c r="B319" s="35"/>
      <c r="C319" s="36"/>
      <c r="D319" s="211" t="s">
        <v>152</v>
      </c>
      <c r="E319" s="36"/>
      <c r="F319" s="212" t="s">
        <v>479</v>
      </c>
      <c r="G319" s="36"/>
      <c r="H319" s="36"/>
      <c r="I319" s="36"/>
      <c r="J319" s="36"/>
      <c r="K319" s="36"/>
      <c r="L319" s="40"/>
      <c r="M319" s="213"/>
      <c r="N319" s="214"/>
      <c r="O319" s="79"/>
      <c r="P319" s="79"/>
      <c r="Q319" s="79"/>
      <c r="R319" s="79"/>
      <c r="S319" s="79"/>
      <c r="T319" s="80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9" t="s">
        <v>152</v>
      </c>
      <c r="AU319" s="19" t="s">
        <v>176</v>
      </c>
    </row>
    <row r="320" s="2" customFormat="1" ht="16.5" customHeight="1">
      <c r="A320" s="34"/>
      <c r="B320" s="35"/>
      <c r="C320" s="249" t="s">
        <v>481</v>
      </c>
      <c r="D320" s="249" t="s">
        <v>273</v>
      </c>
      <c r="E320" s="250" t="s">
        <v>482</v>
      </c>
      <c r="F320" s="251" t="s">
        <v>483</v>
      </c>
      <c r="G320" s="252" t="s">
        <v>309</v>
      </c>
      <c r="H320" s="253">
        <v>1</v>
      </c>
      <c r="I320" s="254">
        <v>4200</v>
      </c>
      <c r="J320" s="254">
        <f>ROUND(I320*H320,2)</f>
        <v>4200</v>
      </c>
      <c r="K320" s="251" t="s">
        <v>254</v>
      </c>
      <c r="L320" s="255"/>
      <c r="M320" s="256" t="s">
        <v>17</v>
      </c>
      <c r="N320" s="257" t="s">
        <v>43</v>
      </c>
      <c r="O320" s="207">
        <v>0</v>
      </c>
      <c r="P320" s="207">
        <f>O320*H320</f>
        <v>0</v>
      </c>
      <c r="Q320" s="207">
        <v>1.02</v>
      </c>
      <c r="R320" s="207">
        <f>Q320*H320</f>
        <v>1.02</v>
      </c>
      <c r="S320" s="207">
        <v>0</v>
      </c>
      <c r="T320" s="20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09" t="s">
        <v>276</v>
      </c>
      <c r="AT320" s="209" t="s">
        <v>273</v>
      </c>
      <c r="AU320" s="209" t="s">
        <v>176</v>
      </c>
      <c r="AY320" s="19" t="s">
        <v>142</v>
      </c>
      <c r="BE320" s="210">
        <f>IF(N320="základní",J320,0)</f>
        <v>4200</v>
      </c>
      <c r="BF320" s="210">
        <f>IF(N320="snížená",J320,0)</f>
        <v>0</v>
      </c>
      <c r="BG320" s="210">
        <f>IF(N320="zákl. přenesená",J320,0)</f>
        <v>0</v>
      </c>
      <c r="BH320" s="210">
        <f>IF(N320="sníž. přenesená",J320,0)</f>
        <v>0</v>
      </c>
      <c r="BI320" s="210">
        <f>IF(N320="nulová",J320,0)</f>
        <v>0</v>
      </c>
      <c r="BJ320" s="19" t="s">
        <v>80</v>
      </c>
      <c r="BK320" s="210">
        <f>ROUND(I320*H320,2)</f>
        <v>4200</v>
      </c>
      <c r="BL320" s="19" t="s">
        <v>150</v>
      </c>
      <c r="BM320" s="209" t="s">
        <v>484</v>
      </c>
    </row>
    <row r="321" s="2" customFormat="1">
      <c r="A321" s="34"/>
      <c r="B321" s="35"/>
      <c r="C321" s="36"/>
      <c r="D321" s="211" t="s">
        <v>152</v>
      </c>
      <c r="E321" s="36"/>
      <c r="F321" s="212" t="s">
        <v>483</v>
      </c>
      <c r="G321" s="36"/>
      <c r="H321" s="36"/>
      <c r="I321" s="36"/>
      <c r="J321" s="36"/>
      <c r="K321" s="36"/>
      <c r="L321" s="40"/>
      <c r="M321" s="213"/>
      <c r="N321" s="214"/>
      <c r="O321" s="79"/>
      <c r="P321" s="79"/>
      <c r="Q321" s="79"/>
      <c r="R321" s="79"/>
      <c r="S321" s="79"/>
      <c r="T321" s="80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9" t="s">
        <v>152</v>
      </c>
      <c r="AU321" s="19" t="s">
        <v>176</v>
      </c>
    </row>
    <row r="322" s="2" customFormat="1" ht="16.5" customHeight="1">
      <c r="A322" s="34"/>
      <c r="B322" s="35"/>
      <c r="C322" s="249" t="s">
        <v>485</v>
      </c>
      <c r="D322" s="249" t="s">
        <v>273</v>
      </c>
      <c r="E322" s="250" t="s">
        <v>486</v>
      </c>
      <c r="F322" s="251" t="s">
        <v>487</v>
      </c>
      <c r="G322" s="252" t="s">
        <v>309</v>
      </c>
      <c r="H322" s="253">
        <v>1</v>
      </c>
      <c r="I322" s="254">
        <v>2380</v>
      </c>
      <c r="J322" s="254">
        <f>ROUND(I322*H322,2)</f>
        <v>2380</v>
      </c>
      <c r="K322" s="251" t="s">
        <v>254</v>
      </c>
      <c r="L322" s="255"/>
      <c r="M322" s="256" t="s">
        <v>17</v>
      </c>
      <c r="N322" s="257" t="s">
        <v>43</v>
      </c>
      <c r="O322" s="207">
        <v>0</v>
      </c>
      <c r="P322" s="207">
        <f>O322*H322</f>
        <v>0</v>
      </c>
      <c r="Q322" s="207">
        <v>0.51000000000000001</v>
      </c>
      <c r="R322" s="207">
        <f>Q322*H322</f>
        <v>0.51000000000000001</v>
      </c>
      <c r="S322" s="207">
        <v>0</v>
      </c>
      <c r="T322" s="208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09" t="s">
        <v>276</v>
      </c>
      <c r="AT322" s="209" t="s">
        <v>273</v>
      </c>
      <c r="AU322" s="209" t="s">
        <v>176</v>
      </c>
      <c r="AY322" s="19" t="s">
        <v>142</v>
      </c>
      <c r="BE322" s="210">
        <f>IF(N322="základní",J322,0)</f>
        <v>2380</v>
      </c>
      <c r="BF322" s="210">
        <f>IF(N322="snížená",J322,0)</f>
        <v>0</v>
      </c>
      <c r="BG322" s="210">
        <f>IF(N322="zákl. přenesená",J322,0)</f>
        <v>0</v>
      </c>
      <c r="BH322" s="210">
        <f>IF(N322="sníž. přenesená",J322,0)</f>
        <v>0</v>
      </c>
      <c r="BI322" s="210">
        <f>IF(N322="nulová",J322,0)</f>
        <v>0</v>
      </c>
      <c r="BJ322" s="19" t="s">
        <v>80</v>
      </c>
      <c r="BK322" s="210">
        <f>ROUND(I322*H322,2)</f>
        <v>2380</v>
      </c>
      <c r="BL322" s="19" t="s">
        <v>150</v>
      </c>
      <c r="BM322" s="209" t="s">
        <v>488</v>
      </c>
    </row>
    <row r="323" s="2" customFormat="1">
      <c r="A323" s="34"/>
      <c r="B323" s="35"/>
      <c r="C323" s="36"/>
      <c r="D323" s="211" t="s">
        <v>152</v>
      </c>
      <c r="E323" s="36"/>
      <c r="F323" s="212" t="s">
        <v>487</v>
      </c>
      <c r="G323" s="36"/>
      <c r="H323" s="36"/>
      <c r="I323" s="36"/>
      <c r="J323" s="36"/>
      <c r="K323" s="36"/>
      <c r="L323" s="40"/>
      <c r="M323" s="213"/>
      <c r="N323" s="214"/>
      <c r="O323" s="79"/>
      <c r="P323" s="79"/>
      <c r="Q323" s="79"/>
      <c r="R323" s="79"/>
      <c r="S323" s="79"/>
      <c r="T323" s="80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9" t="s">
        <v>152</v>
      </c>
      <c r="AU323" s="19" t="s">
        <v>176</v>
      </c>
    </row>
    <row r="324" s="2" customFormat="1" ht="21.75" customHeight="1">
      <c r="A324" s="34"/>
      <c r="B324" s="35"/>
      <c r="C324" s="199" t="s">
        <v>489</v>
      </c>
      <c r="D324" s="199" t="s">
        <v>145</v>
      </c>
      <c r="E324" s="200" t="s">
        <v>490</v>
      </c>
      <c r="F324" s="201" t="s">
        <v>491</v>
      </c>
      <c r="G324" s="202" t="s">
        <v>309</v>
      </c>
      <c r="H324" s="203">
        <v>1</v>
      </c>
      <c r="I324" s="204">
        <v>14300</v>
      </c>
      <c r="J324" s="204">
        <f>ROUND(I324*H324,2)</f>
        <v>14300</v>
      </c>
      <c r="K324" s="201" t="s">
        <v>254</v>
      </c>
      <c r="L324" s="40"/>
      <c r="M324" s="205" t="s">
        <v>17</v>
      </c>
      <c r="N324" s="206" t="s">
        <v>43</v>
      </c>
      <c r="O324" s="207">
        <v>21.292000000000002</v>
      </c>
      <c r="P324" s="207">
        <f>O324*H324</f>
        <v>21.292000000000002</v>
      </c>
      <c r="Q324" s="207">
        <v>2.1158700000000001</v>
      </c>
      <c r="R324" s="207">
        <f>Q324*H324</f>
        <v>2.1158700000000001</v>
      </c>
      <c r="S324" s="207">
        <v>0</v>
      </c>
      <c r="T324" s="20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09" t="s">
        <v>150</v>
      </c>
      <c r="AT324" s="209" t="s">
        <v>145</v>
      </c>
      <c r="AU324" s="209" t="s">
        <v>176</v>
      </c>
      <c r="AY324" s="19" t="s">
        <v>142</v>
      </c>
      <c r="BE324" s="210">
        <f>IF(N324="základní",J324,0)</f>
        <v>14300</v>
      </c>
      <c r="BF324" s="210">
        <f>IF(N324="snížená",J324,0)</f>
        <v>0</v>
      </c>
      <c r="BG324" s="210">
        <f>IF(N324="zákl. přenesená",J324,0)</f>
        <v>0</v>
      </c>
      <c r="BH324" s="210">
        <f>IF(N324="sníž. přenesená",J324,0)</f>
        <v>0</v>
      </c>
      <c r="BI324" s="210">
        <f>IF(N324="nulová",J324,0)</f>
        <v>0</v>
      </c>
      <c r="BJ324" s="19" t="s">
        <v>80</v>
      </c>
      <c r="BK324" s="210">
        <f>ROUND(I324*H324,2)</f>
        <v>14300</v>
      </c>
      <c r="BL324" s="19" t="s">
        <v>150</v>
      </c>
      <c r="BM324" s="209" t="s">
        <v>492</v>
      </c>
    </row>
    <row r="325" s="2" customFormat="1">
      <c r="A325" s="34"/>
      <c r="B325" s="35"/>
      <c r="C325" s="36"/>
      <c r="D325" s="211" t="s">
        <v>152</v>
      </c>
      <c r="E325" s="36"/>
      <c r="F325" s="212" t="s">
        <v>493</v>
      </c>
      <c r="G325" s="36"/>
      <c r="H325" s="36"/>
      <c r="I325" s="36"/>
      <c r="J325" s="36"/>
      <c r="K325" s="36"/>
      <c r="L325" s="40"/>
      <c r="M325" s="213"/>
      <c r="N325" s="214"/>
      <c r="O325" s="79"/>
      <c r="P325" s="79"/>
      <c r="Q325" s="79"/>
      <c r="R325" s="79"/>
      <c r="S325" s="79"/>
      <c r="T325" s="80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9" t="s">
        <v>152</v>
      </c>
      <c r="AU325" s="19" t="s">
        <v>176</v>
      </c>
    </row>
    <row r="326" s="2" customFormat="1">
      <c r="A326" s="34"/>
      <c r="B326" s="35"/>
      <c r="C326" s="36"/>
      <c r="D326" s="215" t="s">
        <v>154</v>
      </c>
      <c r="E326" s="36"/>
      <c r="F326" s="216" t="s">
        <v>494</v>
      </c>
      <c r="G326" s="36"/>
      <c r="H326" s="36"/>
      <c r="I326" s="36"/>
      <c r="J326" s="36"/>
      <c r="K326" s="36"/>
      <c r="L326" s="40"/>
      <c r="M326" s="213"/>
      <c r="N326" s="214"/>
      <c r="O326" s="79"/>
      <c r="P326" s="79"/>
      <c r="Q326" s="79"/>
      <c r="R326" s="79"/>
      <c r="S326" s="79"/>
      <c r="T326" s="80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9" t="s">
        <v>154</v>
      </c>
      <c r="AU326" s="19" t="s">
        <v>176</v>
      </c>
    </row>
    <row r="327" s="2" customFormat="1" ht="21.75" customHeight="1">
      <c r="A327" s="34"/>
      <c r="B327" s="35"/>
      <c r="C327" s="199" t="s">
        <v>495</v>
      </c>
      <c r="D327" s="199" t="s">
        <v>145</v>
      </c>
      <c r="E327" s="200" t="s">
        <v>496</v>
      </c>
      <c r="F327" s="201" t="s">
        <v>497</v>
      </c>
      <c r="G327" s="202" t="s">
        <v>309</v>
      </c>
      <c r="H327" s="203">
        <v>1</v>
      </c>
      <c r="I327" s="204">
        <v>3750</v>
      </c>
      <c r="J327" s="204">
        <f>ROUND(I327*H327,2)</f>
        <v>3750</v>
      </c>
      <c r="K327" s="201" t="s">
        <v>254</v>
      </c>
      <c r="L327" s="40"/>
      <c r="M327" s="205" t="s">
        <v>17</v>
      </c>
      <c r="N327" s="206" t="s">
        <v>43</v>
      </c>
      <c r="O327" s="207">
        <v>1.694</v>
      </c>
      <c r="P327" s="207">
        <f>O327*H327</f>
        <v>1.694</v>
      </c>
      <c r="Q327" s="207">
        <v>0.089999999999999997</v>
      </c>
      <c r="R327" s="207">
        <f>Q327*H327</f>
        <v>0.089999999999999997</v>
      </c>
      <c r="S327" s="207">
        <v>0</v>
      </c>
      <c r="T327" s="20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09" t="s">
        <v>150</v>
      </c>
      <c r="AT327" s="209" t="s">
        <v>145</v>
      </c>
      <c r="AU327" s="209" t="s">
        <v>176</v>
      </c>
      <c r="AY327" s="19" t="s">
        <v>142</v>
      </c>
      <c r="BE327" s="210">
        <f>IF(N327="základní",J327,0)</f>
        <v>3750</v>
      </c>
      <c r="BF327" s="210">
        <f>IF(N327="snížená",J327,0)</f>
        <v>0</v>
      </c>
      <c r="BG327" s="210">
        <f>IF(N327="zákl. přenesená",J327,0)</f>
        <v>0</v>
      </c>
      <c r="BH327" s="210">
        <f>IF(N327="sníž. přenesená",J327,0)</f>
        <v>0</v>
      </c>
      <c r="BI327" s="210">
        <f>IF(N327="nulová",J327,0)</f>
        <v>0</v>
      </c>
      <c r="BJ327" s="19" t="s">
        <v>80</v>
      </c>
      <c r="BK327" s="210">
        <f>ROUND(I327*H327,2)</f>
        <v>3750</v>
      </c>
      <c r="BL327" s="19" t="s">
        <v>150</v>
      </c>
      <c r="BM327" s="209" t="s">
        <v>498</v>
      </c>
    </row>
    <row r="328" s="2" customFormat="1">
      <c r="A328" s="34"/>
      <c r="B328" s="35"/>
      <c r="C328" s="36"/>
      <c r="D328" s="211" t="s">
        <v>152</v>
      </c>
      <c r="E328" s="36"/>
      <c r="F328" s="212" t="s">
        <v>497</v>
      </c>
      <c r="G328" s="36"/>
      <c r="H328" s="36"/>
      <c r="I328" s="36"/>
      <c r="J328" s="36"/>
      <c r="K328" s="36"/>
      <c r="L328" s="40"/>
      <c r="M328" s="213"/>
      <c r="N328" s="214"/>
      <c r="O328" s="79"/>
      <c r="P328" s="79"/>
      <c r="Q328" s="79"/>
      <c r="R328" s="79"/>
      <c r="S328" s="79"/>
      <c r="T328" s="80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9" t="s">
        <v>152</v>
      </c>
      <c r="AU328" s="19" t="s">
        <v>176</v>
      </c>
    </row>
    <row r="329" s="2" customFormat="1">
      <c r="A329" s="34"/>
      <c r="B329" s="35"/>
      <c r="C329" s="36"/>
      <c r="D329" s="215" t="s">
        <v>154</v>
      </c>
      <c r="E329" s="36"/>
      <c r="F329" s="216" t="s">
        <v>499</v>
      </c>
      <c r="G329" s="36"/>
      <c r="H329" s="36"/>
      <c r="I329" s="36"/>
      <c r="J329" s="36"/>
      <c r="K329" s="36"/>
      <c r="L329" s="40"/>
      <c r="M329" s="213"/>
      <c r="N329" s="214"/>
      <c r="O329" s="79"/>
      <c r="P329" s="79"/>
      <c r="Q329" s="79"/>
      <c r="R329" s="79"/>
      <c r="S329" s="79"/>
      <c r="T329" s="80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9" t="s">
        <v>154</v>
      </c>
      <c r="AU329" s="19" t="s">
        <v>176</v>
      </c>
    </row>
    <row r="330" s="2" customFormat="1" ht="16.5" customHeight="1">
      <c r="A330" s="34"/>
      <c r="B330" s="35"/>
      <c r="C330" s="249" t="s">
        <v>500</v>
      </c>
      <c r="D330" s="249" t="s">
        <v>273</v>
      </c>
      <c r="E330" s="250" t="s">
        <v>501</v>
      </c>
      <c r="F330" s="251" t="s">
        <v>502</v>
      </c>
      <c r="G330" s="252" t="s">
        <v>309</v>
      </c>
      <c r="H330" s="253">
        <v>1</v>
      </c>
      <c r="I330" s="254">
        <v>6600</v>
      </c>
      <c r="J330" s="254">
        <f>ROUND(I330*H330,2)</f>
        <v>6600</v>
      </c>
      <c r="K330" s="251" t="s">
        <v>254</v>
      </c>
      <c r="L330" s="255"/>
      <c r="M330" s="256" t="s">
        <v>17</v>
      </c>
      <c r="N330" s="257" t="s">
        <v>43</v>
      </c>
      <c r="O330" s="207">
        <v>0</v>
      </c>
      <c r="P330" s="207">
        <f>O330*H330</f>
        <v>0</v>
      </c>
      <c r="Q330" s="207">
        <v>0.079000000000000001</v>
      </c>
      <c r="R330" s="207">
        <f>Q330*H330</f>
        <v>0.079000000000000001</v>
      </c>
      <c r="S330" s="207">
        <v>0</v>
      </c>
      <c r="T330" s="208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09" t="s">
        <v>276</v>
      </c>
      <c r="AT330" s="209" t="s">
        <v>273</v>
      </c>
      <c r="AU330" s="209" t="s">
        <v>176</v>
      </c>
      <c r="AY330" s="19" t="s">
        <v>142</v>
      </c>
      <c r="BE330" s="210">
        <f>IF(N330="základní",J330,0)</f>
        <v>6600</v>
      </c>
      <c r="BF330" s="210">
        <f>IF(N330="snížená",J330,0)</f>
        <v>0</v>
      </c>
      <c r="BG330" s="210">
        <f>IF(N330="zákl. přenesená",J330,0)</f>
        <v>0</v>
      </c>
      <c r="BH330" s="210">
        <f>IF(N330="sníž. přenesená",J330,0)</f>
        <v>0</v>
      </c>
      <c r="BI330" s="210">
        <f>IF(N330="nulová",J330,0)</f>
        <v>0</v>
      </c>
      <c r="BJ330" s="19" t="s">
        <v>80</v>
      </c>
      <c r="BK330" s="210">
        <f>ROUND(I330*H330,2)</f>
        <v>6600</v>
      </c>
      <c r="BL330" s="19" t="s">
        <v>150</v>
      </c>
      <c r="BM330" s="209" t="s">
        <v>503</v>
      </c>
    </row>
    <row r="331" s="2" customFormat="1">
      <c r="A331" s="34"/>
      <c r="B331" s="35"/>
      <c r="C331" s="36"/>
      <c r="D331" s="211" t="s">
        <v>152</v>
      </c>
      <c r="E331" s="36"/>
      <c r="F331" s="212" t="s">
        <v>502</v>
      </c>
      <c r="G331" s="36"/>
      <c r="H331" s="36"/>
      <c r="I331" s="36"/>
      <c r="J331" s="36"/>
      <c r="K331" s="36"/>
      <c r="L331" s="40"/>
      <c r="M331" s="213"/>
      <c r="N331" s="214"/>
      <c r="O331" s="79"/>
      <c r="P331" s="79"/>
      <c r="Q331" s="79"/>
      <c r="R331" s="79"/>
      <c r="S331" s="79"/>
      <c r="T331" s="80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9" t="s">
        <v>152</v>
      </c>
      <c r="AU331" s="19" t="s">
        <v>176</v>
      </c>
    </row>
    <row r="332" s="12" customFormat="1" ht="22.8" customHeight="1">
      <c r="A332" s="12"/>
      <c r="B332" s="184"/>
      <c r="C332" s="185"/>
      <c r="D332" s="186" t="s">
        <v>71</v>
      </c>
      <c r="E332" s="197" t="s">
        <v>504</v>
      </c>
      <c r="F332" s="197" t="s">
        <v>505</v>
      </c>
      <c r="G332" s="185"/>
      <c r="H332" s="185"/>
      <c r="I332" s="185"/>
      <c r="J332" s="198">
        <f>BK332</f>
        <v>16491.059999999998</v>
      </c>
      <c r="K332" s="185"/>
      <c r="L332" s="189"/>
      <c r="M332" s="190"/>
      <c r="N332" s="191"/>
      <c r="O332" s="191"/>
      <c r="P332" s="192">
        <f>SUM(P333:P345)</f>
        <v>9.4326740000000004</v>
      </c>
      <c r="Q332" s="191"/>
      <c r="R332" s="192">
        <f>SUM(R333:R345)</f>
        <v>4.9599199999999994</v>
      </c>
      <c r="S332" s="191"/>
      <c r="T332" s="193">
        <f>SUM(T333:T345)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194" t="s">
        <v>80</v>
      </c>
      <c r="AT332" s="195" t="s">
        <v>71</v>
      </c>
      <c r="AU332" s="195" t="s">
        <v>80</v>
      </c>
      <c r="AY332" s="194" t="s">
        <v>142</v>
      </c>
      <c r="BK332" s="196">
        <f>SUM(BK333:BK345)</f>
        <v>16491.059999999998</v>
      </c>
    </row>
    <row r="333" s="2" customFormat="1" ht="16.5" customHeight="1">
      <c r="A333" s="34"/>
      <c r="B333" s="35"/>
      <c r="C333" s="199" t="s">
        <v>506</v>
      </c>
      <c r="D333" s="199" t="s">
        <v>145</v>
      </c>
      <c r="E333" s="200" t="s">
        <v>507</v>
      </c>
      <c r="F333" s="201" t="s">
        <v>508</v>
      </c>
      <c r="G333" s="202" t="s">
        <v>148</v>
      </c>
      <c r="H333" s="203">
        <v>28</v>
      </c>
      <c r="I333" s="204">
        <v>343</v>
      </c>
      <c r="J333" s="204">
        <f>ROUND(I333*H333,2)</f>
        <v>9604</v>
      </c>
      <c r="K333" s="201" t="s">
        <v>149</v>
      </c>
      <c r="L333" s="40"/>
      <c r="M333" s="205" t="s">
        <v>17</v>
      </c>
      <c r="N333" s="206" t="s">
        <v>43</v>
      </c>
      <c r="O333" s="207">
        <v>0.23899999999999999</v>
      </c>
      <c r="P333" s="207">
        <f>O333*H333</f>
        <v>6.6920000000000002</v>
      </c>
      <c r="Q333" s="207">
        <v>0.14041999999999999</v>
      </c>
      <c r="R333" s="207">
        <f>Q333*H333</f>
        <v>3.9317599999999997</v>
      </c>
      <c r="S333" s="207">
        <v>0</v>
      </c>
      <c r="T333" s="20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209" t="s">
        <v>150</v>
      </c>
      <c r="AT333" s="209" t="s">
        <v>145</v>
      </c>
      <c r="AU333" s="209" t="s">
        <v>82</v>
      </c>
      <c r="AY333" s="19" t="s">
        <v>142</v>
      </c>
      <c r="BE333" s="210">
        <f>IF(N333="základní",J333,0)</f>
        <v>9604</v>
      </c>
      <c r="BF333" s="210">
        <f>IF(N333="snížená",J333,0)</f>
        <v>0</v>
      </c>
      <c r="BG333" s="210">
        <f>IF(N333="zákl. přenesená",J333,0)</f>
        <v>0</v>
      </c>
      <c r="BH333" s="210">
        <f>IF(N333="sníž. přenesená",J333,0)</f>
        <v>0</v>
      </c>
      <c r="BI333" s="210">
        <f>IF(N333="nulová",J333,0)</f>
        <v>0</v>
      </c>
      <c r="BJ333" s="19" t="s">
        <v>80</v>
      </c>
      <c r="BK333" s="210">
        <f>ROUND(I333*H333,2)</f>
        <v>9604</v>
      </c>
      <c r="BL333" s="19" t="s">
        <v>150</v>
      </c>
      <c r="BM333" s="209" t="s">
        <v>509</v>
      </c>
    </row>
    <row r="334" s="2" customFormat="1">
      <c r="A334" s="34"/>
      <c r="B334" s="35"/>
      <c r="C334" s="36"/>
      <c r="D334" s="211" t="s">
        <v>152</v>
      </c>
      <c r="E334" s="36"/>
      <c r="F334" s="212" t="s">
        <v>510</v>
      </c>
      <c r="G334" s="36"/>
      <c r="H334" s="36"/>
      <c r="I334" s="36"/>
      <c r="J334" s="36"/>
      <c r="K334" s="36"/>
      <c r="L334" s="40"/>
      <c r="M334" s="213"/>
      <c r="N334" s="214"/>
      <c r="O334" s="79"/>
      <c r="P334" s="79"/>
      <c r="Q334" s="79"/>
      <c r="R334" s="79"/>
      <c r="S334" s="79"/>
      <c r="T334" s="80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9" t="s">
        <v>152</v>
      </c>
      <c r="AU334" s="19" t="s">
        <v>82</v>
      </c>
    </row>
    <row r="335" s="2" customFormat="1">
      <c r="A335" s="34"/>
      <c r="B335" s="35"/>
      <c r="C335" s="36"/>
      <c r="D335" s="215" t="s">
        <v>154</v>
      </c>
      <c r="E335" s="36"/>
      <c r="F335" s="216" t="s">
        <v>511</v>
      </c>
      <c r="G335" s="36"/>
      <c r="H335" s="36"/>
      <c r="I335" s="36"/>
      <c r="J335" s="36"/>
      <c r="K335" s="36"/>
      <c r="L335" s="40"/>
      <c r="M335" s="213"/>
      <c r="N335" s="214"/>
      <c r="O335" s="79"/>
      <c r="P335" s="79"/>
      <c r="Q335" s="79"/>
      <c r="R335" s="79"/>
      <c r="S335" s="79"/>
      <c r="T335" s="80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9" t="s">
        <v>154</v>
      </c>
      <c r="AU335" s="19" t="s">
        <v>82</v>
      </c>
    </row>
    <row r="336" s="13" customFormat="1">
      <c r="A336" s="13"/>
      <c r="B336" s="217"/>
      <c r="C336" s="218"/>
      <c r="D336" s="211" t="s">
        <v>156</v>
      </c>
      <c r="E336" s="219" t="s">
        <v>17</v>
      </c>
      <c r="F336" s="220" t="s">
        <v>512</v>
      </c>
      <c r="G336" s="218"/>
      <c r="H336" s="221">
        <v>28</v>
      </c>
      <c r="I336" s="218"/>
      <c r="J336" s="218"/>
      <c r="K336" s="218"/>
      <c r="L336" s="222"/>
      <c r="M336" s="223"/>
      <c r="N336" s="224"/>
      <c r="O336" s="224"/>
      <c r="P336" s="224"/>
      <c r="Q336" s="224"/>
      <c r="R336" s="224"/>
      <c r="S336" s="224"/>
      <c r="T336" s="22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26" t="s">
        <v>156</v>
      </c>
      <c r="AU336" s="226" t="s">
        <v>82</v>
      </c>
      <c r="AV336" s="13" t="s">
        <v>82</v>
      </c>
      <c r="AW336" s="13" t="s">
        <v>34</v>
      </c>
      <c r="AX336" s="13" t="s">
        <v>80</v>
      </c>
      <c r="AY336" s="226" t="s">
        <v>142</v>
      </c>
    </row>
    <row r="337" s="2" customFormat="1" ht="16.5" customHeight="1">
      <c r="A337" s="34"/>
      <c r="B337" s="35"/>
      <c r="C337" s="249" t="s">
        <v>513</v>
      </c>
      <c r="D337" s="249" t="s">
        <v>273</v>
      </c>
      <c r="E337" s="250" t="s">
        <v>514</v>
      </c>
      <c r="F337" s="251" t="s">
        <v>515</v>
      </c>
      <c r="G337" s="252" t="s">
        <v>148</v>
      </c>
      <c r="H337" s="253">
        <v>28.559999999999999</v>
      </c>
      <c r="I337" s="254">
        <v>152</v>
      </c>
      <c r="J337" s="254">
        <f>ROUND(I337*H337,2)</f>
        <v>4341.1199999999999</v>
      </c>
      <c r="K337" s="251" t="s">
        <v>149</v>
      </c>
      <c r="L337" s="255"/>
      <c r="M337" s="256" t="s">
        <v>17</v>
      </c>
      <c r="N337" s="257" t="s">
        <v>43</v>
      </c>
      <c r="O337" s="207">
        <v>0</v>
      </c>
      <c r="P337" s="207">
        <f>O337*H337</f>
        <v>0</v>
      </c>
      <c r="Q337" s="207">
        <v>0.035999999999999997</v>
      </c>
      <c r="R337" s="207">
        <f>Q337*H337</f>
        <v>1.02816</v>
      </c>
      <c r="S337" s="207">
        <v>0</v>
      </c>
      <c r="T337" s="20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09" t="s">
        <v>276</v>
      </c>
      <c r="AT337" s="209" t="s">
        <v>273</v>
      </c>
      <c r="AU337" s="209" t="s">
        <v>82</v>
      </c>
      <c r="AY337" s="19" t="s">
        <v>142</v>
      </c>
      <c r="BE337" s="210">
        <f>IF(N337="základní",J337,0)</f>
        <v>4341.1199999999999</v>
      </c>
      <c r="BF337" s="210">
        <f>IF(N337="snížená",J337,0)</f>
        <v>0</v>
      </c>
      <c r="BG337" s="210">
        <f>IF(N337="zákl. přenesená",J337,0)</f>
        <v>0</v>
      </c>
      <c r="BH337" s="210">
        <f>IF(N337="sníž. přenesená",J337,0)</f>
        <v>0</v>
      </c>
      <c r="BI337" s="210">
        <f>IF(N337="nulová",J337,0)</f>
        <v>0</v>
      </c>
      <c r="BJ337" s="19" t="s">
        <v>80</v>
      </c>
      <c r="BK337" s="210">
        <f>ROUND(I337*H337,2)</f>
        <v>4341.1199999999999</v>
      </c>
      <c r="BL337" s="19" t="s">
        <v>150</v>
      </c>
      <c r="BM337" s="209" t="s">
        <v>516</v>
      </c>
    </row>
    <row r="338" s="2" customFormat="1">
      <c r="A338" s="34"/>
      <c r="B338" s="35"/>
      <c r="C338" s="36"/>
      <c r="D338" s="211" t="s">
        <v>152</v>
      </c>
      <c r="E338" s="36"/>
      <c r="F338" s="212" t="s">
        <v>515</v>
      </c>
      <c r="G338" s="36"/>
      <c r="H338" s="36"/>
      <c r="I338" s="36"/>
      <c r="J338" s="36"/>
      <c r="K338" s="36"/>
      <c r="L338" s="40"/>
      <c r="M338" s="213"/>
      <c r="N338" s="214"/>
      <c r="O338" s="79"/>
      <c r="P338" s="79"/>
      <c r="Q338" s="79"/>
      <c r="R338" s="79"/>
      <c r="S338" s="79"/>
      <c r="T338" s="80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9" t="s">
        <v>152</v>
      </c>
      <c r="AU338" s="19" t="s">
        <v>82</v>
      </c>
    </row>
    <row r="339" s="13" customFormat="1">
      <c r="A339" s="13"/>
      <c r="B339" s="217"/>
      <c r="C339" s="218"/>
      <c r="D339" s="211" t="s">
        <v>156</v>
      </c>
      <c r="E339" s="218"/>
      <c r="F339" s="220" t="s">
        <v>517</v>
      </c>
      <c r="G339" s="218"/>
      <c r="H339" s="221">
        <v>28.559999999999999</v>
      </c>
      <c r="I339" s="218"/>
      <c r="J339" s="218"/>
      <c r="K339" s="218"/>
      <c r="L339" s="222"/>
      <c r="M339" s="223"/>
      <c r="N339" s="224"/>
      <c r="O339" s="224"/>
      <c r="P339" s="224"/>
      <c r="Q339" s="224"/>
      <c r="R339" s="224"/>
      <c r="S339" s="224"/>
      <c r="T339" s="22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26" t="s">
        <v>156</v>
      </c>
      <c r="AU339" s="226" t="s">
        <v>82</v>
      </c>
      <c r="AV339" s="13" t="s">
        <v>82</v>
      </c>
      <c r="AW339" s="13" t="s">
        <v>4</v>
      </c>
      <c r="AX339" s="13" t="s">
        <v>80</v>
      </c>
      <c r="AY339" s="226" t="s">
        <v>142</v>
      </c>
    </row>
    <row r="340" s="2" customFormat="1" ht="16.5" customHeight="1">
      <c r="A340" s="34"/>
      <c r="B340" s="35"/>
      <c r="C340" s="199" t="s">
        <v>518</v>
      </c>
      <c r="D340" s="199" t="s">
        <v>145</v>
      </c>
      <c r="E340" s="200" t="s">
        <v>519</v>
      </c>
      <c r="F340" s="201" t="s">
        <v>520</v>
      </c>
      <c r="G340" s="202" t="s">
        <v>168</v>
      </c>
      <c r="H340" s="203">
        <v>24.041</v>
      </c>
      <c r="I340" s="204">
        <v>53.100000000000001</v>
      </c>
      <c r="J340" s="204">
        <f>ROUND(I340*H340,2)</f>
        <v>1276.5799999999999</v>
      </c>
      <c r="K340" s="201" t="s">
        <v>149</v>
      </c>
      <c r="L340" s="40"/>
      <c r="M340" s="205" t="s">
        <v>17</v>
      </c>
      <c r="N340" s="206" t="s">
        <v>43</v>
      </c>
      <c r="O340" s="207">
        <v>0.114</v>
      </c>
      <c r="P340" s="207">
        <f>O340*H340</f>
        <v>2.7406740000000003</v>
      </c>
      <c r="Q340" s="207">
        <v>0</v>
      </c>
      <c r="R340" s="207">
        <f>Q340*H340</f>
        <v>0</v>
      </c>
      <c r="S340" s="207">
        <v>0</v>
      </c>
      <c r="T340" s="20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09" t="s">
        <v>150</v>
      </c>
      <c r="AT340" s="209" t="s">
        <v>145</v>
      </c>
      <c r="AU340" s="209" t="s">
        <v>82</v>
      </c>
      <c r="AY340" s="19" t="s">
        <v>142</v>
      </c>
      <c r="BE340" s="210">
        <f>IF(N340="základní",J340,0)</f>
        <v>1276.5799999999999</v>
      </c>
      <c r="BF340" s="210">
        <f>IF(N340="snížená",J340,0)</f>
        <v>0</v>
      </c>
      <c r="BG340" s="210">
        <f>IF(N340="zákl. přenesená",J340,0)</f>
        <v>0</v>
      </c>
      <c r="BH340" s="210">
        <f>IF(N340="sníž. přenesená",J340,0)</f>
        <v>0</v>
      </c>
      <c r="BI340" s="210">
        <f>IF(N340="nulová",J340,0)</f>
        <v>0</v>
      </c>
      <c r="BJ340" s="19" t="s">
        <v>80</v>
      </c>
      <c r="BK340" s="210">
        <f>ROUND(I340*H340,2)</f>
        <v>1276.5799999999999</v>
      </c>
      <c r="BL340" s="19" t="s">
        <v>150</v>
      </c>
      <c r="BM340" s="209" t="s">
        <v>521</v>
      </c>
    </row>
    <row r="341" s="2" customFormat="1">
      <c r="A341" s="34"/>
      <c r="B341" s="35"/>
      <c r="C341" s="36"/>
      <c r="D341" s="211" t="s">
        <v>152</v>
      </c>
      <c r="E341" s="36"/>
      <c r="F341" s="212" t="s">
        <v>522</v>
      </c>
      <c r="G341" s="36"/>
      <c r="H341" s="36"/>
      <c r="I341" s="36"/>
      <c r="J341" s="36"/>
      <c r="K341" s="36"/>
      <c r="L341" s="40"/>
      <c r="M341" s="213"/>
      <c r="N341" s="214"/>
      <c r="O341" s="79"/>
      <c r="P341" s="79"/>
      <c r="Q341" s="79"/>
      <c r="R341" s="79"/>
      <c r="S341" s="79"/>
      <c r="T341" s="80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9" t="s">
        <v>152</v>
      </c>
      <c r="AU341" s="19" t="s">
        <v>82</v>
      </c>
    </row>
    <row r="342" s="2" customFormat="1">
      <c r="A342" s="34"/>
      <c r="B342" s="35"/>
      <c r="C342" s="36"/>
      <c r="D342" s="215" t="s">
        <v>154</v>
      </c>
      <c r="E342" s="36"/>
      <c r="F342" s="216" t="s">
        <v>523</v>
      </c>
      <c r="G342" s="36"/>
      <c r="H342" s="36"/>
      <c r="I342" s="36"/>
      <c r="J342" s="36"/>
      <c r="K342" s="36"/>
      <c r="L342" s="40"/>
      <c r="M342" s="213"/>
      <c r="N342" s="214"/>
      <c r="O342" s="79"/>
      <c r="P342" s="79"/>
      <c r="Q342" s="79"/>
      <c r="R342" s="79"/>
      <c r="S342" s="79"/>
      <c r="T342" s="80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9" t="s">
        <v>154</v>
      </c>
      <c r="AU342" s="19" t="s">
        <v>82</v>
      </c>
    </row>
    <row r="343" s="13" customFormat="1">
      <c r="A343" s="13"/>
      <c r="B343" s="217"/>
      <c r="C343" s="218"/>
      <c r="D343" s="211" t="s">
        <v>156</v>
      </c>
      <c r="E343" s="219" t="s">
        <v>17</v>
      </c>
      <c r="F343" s="220" t="s">
        <v>524</v>
      </c>
      <c r="G343" s="218"/>
      <c r="H343" s="221">
        <v>24.041</v>
      </c>
      <c r="I343" s="218"/>
      <c r="J343" s="218"/>
      <c r="K343" s="218"/>
      <c r="L343" s="222"/>
      <c r="M343" s="223"/>
      <c r="N343" s="224"/>
      <c r="O343" s="224"/>
      <c r="P343" s="224"/>
      <c r="Q343" s="224"/>
      <c r="R343" s="224"/>
      <c r="S343" s="224"/>
      <c r="T343" s="22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26" t="s">
        <v>156</v>
      </c>
      <c r="AU343" s="226" t="s">
        <v>82</v>
      </c>
      <c r="AV343" s="13" t="s">
        <v>82</v>
      </c>
      <c r="AW343" s="13" t="s">
        <v>34</v>
      </c>
      <c r="AX343" s="13" t="s">
        <v>80</v>
      </c>
      <c r="AY343" s="226" t="s">
        <v>142</v>
      </c>
    </row>
    <row r="344" s="2" customFormat="1" ht="16.5" customHeight="1">
      <c r="A344" s="34"/>
      <c r="B344" s="35"/>
      <c r="C344" s="249" t="s">
        <v>525</v>
      </c>
      <c r="D344" s="249" t="s">
        <v>273</v>
      </c>
      <c r="E344" s="250" t="s">
        <v>526</v>
      </c>
      <c r="F344" s="251" t="s">
        <v>527</v>
      </c>
      <c r="G344" s="252" t="s">
        <v>168</v>
      </c>
      <c r="H344" s="253">
        <v>24.041</v>
      </c>
      <c r="I344" s="254">
        <v>52.799999999999997</v>
      </c>
      <c r="J344" s="254">
        <f>ROUND(I344*H344,2)</f>
        <v>1269.3599999999999</v>
      </c>
      <c r="K344" s="251" t="s">
        <v>161</v>
      </c>
      <c r="L344" s="255"/>
      <c r="M344" s="256" t="s">
        <v>17</v>
      </c>
      <c r="N344" s="257" t="s">
        <v>43</v>
      </c>
      <c r="O344" s="207">
        <v>0</v>
      </c>
      <c r="P344" s="207">
        <f>O344*H344</f>
        <v>0</v>
      </c>
      <c r="Q344" s="207">
        <v>0</v>
      </c>
      <c r="R344" s="207">
        <f>Q344*H344</f>
        <v>0</v>
      </c>
      <c r="S344" s="207">
        <v>0</v>
      </c>
      <c r="T344" s="208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209" t="s">
        <v>276</v>
      </c>
      <c r="AT344" s="209" t="s">
        <v>273</v>
      </c>
      <c r="AU344" s="209" t="s">
        <v>82</v>
      </c>
      <c r="AY344" s="19" t="s">
        <v>142</v>
      </c>
      <c r="BE344" s="210">
        <f>IF(N344="základní",J344,0)</f>
        <v>1269.3599999999999</v>
      </c>
      <c r="BF344" s="210">
        <f>IF(N344="snížená",J344,0)</f>
        <v>0</v>
      </c>
      <c r="BG344" s="210">
        <f>IF(N344="zákl. přenesená",J344,0)</f>
        <v>0</v>
      </c>
      <c r="BH344" s="210">
        <f>IF(N344="sníž. přenesená",J344,0)</f>
        <v>0</v>
      </c>
      <c r="BI344" s="210">
        <f>IF(N344="nulová",J344,0)</f>
        <v>0</v>
      </c>
      <c r="BJ344" s="19" t="s">
        <v>80</v>
      </c>
      <c r="BK344" s="210">
        <f>ROUND(I344*H344,2)</f>
        <v>1269.3599999999999</v>
      </c>
      <c r="BL344" s="19" t="s">
        <v>150</v>
      </c>
      <c r="BM344" s="209" t="s">
        <v>528</v>
      </c>
    </row>
    <row r="345" s="2" customFormat="1">
      <c r="A345" s="34"/>
      <c r="B345" s="35"/>
      <c r="C345" s="36"/>
      <c r="D345" s="211" t="s">
        <v>152</v>
      </c>
      <c r="E345" s="36"/>
      <c r="F345" s="212" t="s">
        <v>527</v>
      </c>
      <c r="G345" s="36"/>
      <c r="H345" s="36"/>
      <c r="I345" s="36"/>
      <c r="J345" s="36"/>
      <c r="K345" s="36"/>
      <c r="L345" s="40"/>
      <c r="M345" s="213"/>
      <c r="N345" s="214"/>
      <c r="O345" s="79"/>
      <c r="P345" s="79"/>
      <c r="Q345" s="79"/>
      <c r="R345" s="79"/>
      <c r="S345" s="79"/>
      <c r="T345" s="80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9" t="s">
        <v>152</v>
      </c>
      <c r="AU345" s="19" t="s">
        <v>82</v>
      </c>
    </row>
    <row r="346" s="12" customFormat="1" ht="25.92" customHeight="1">
      <c r="A346" s="12"/>
      <c r="B346" s="184"/>
      <c r="C346" s="185"/>
      <c r="D346" s="186" t="s">
        <v>71</v>
      </c>
      <c r="E346" s="187" t="s">
        <v>529</v>
      </c>
      <c r="F346" s="187" t="s">
        <v>530</v>
      </c>
      <c r="G346" s="185"/>
      <c r="H346" s="185"/>
      <c r="I346" s="185"/>
      <c r="J346" s="188">
        <f>BK346</f>
        <v>90892.740000000005</v>
      </c>
      <c r="K346" s="185"/>
      <c r="L346" s="189"/>
      <c r="M346" s="190"/>
      <c r="N346" s="191"/>
      <c r="O346" s="191"/>
      <c r="P346" s="192">
        <f>P347</f>
        <v>30.420000000000002</v>
      </c>
      <c r="Q346" s="191"/>
      <c r="R346" s="192">
        <f>R347</f>
        <v>0.19496230000000001</v>
      </c>
      <c r="S346" s="191"/>
      <c r="T346" s="193">
        <f>T347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194" t="s">
        <v>82</v>
      </c>
      <c r="AT346" s="195" t="s">
        <v>71</v>
      </c>
      <c r="AU346" s="195" t="s">
        <v>72</v>
      </c>
      <c r="AY346" s="194" t="s">
        <v>142</v>
      </c>
      <c r="BK346" s="196">
        <f>BK347</f>
        <v>90892.740000000005</v>
      </c>
    </row>
    <row r="347" s="12" customFormat="1" ht="22.8" customHeight="1">
      <c r="A347" s="12"/>
      <c r="B347" s="184"/>
      <c r="C347" s="185"/>
      <c r="D347" s="186" t="s">
        <v>71</v>
      </c>
      <c r="E347" s="197" t="s">
        <v>531</v>
      </c>
      <c r="F347" s="197" t="s">
        <v>532</v>
      </c>
      <c r="G347" s="185"/>
      <c r="H347" s="185"/>
      <c r="I347" s="185"/>
      <c r="J347" s="198">
        <f>BK347</f>
        <v>90892.740000000005</v>
      </c>
      <c r="K347" s="185"/>
      <c r="L347" s="189"/>
      <c r="M347" s="190"/>
      <c r="N347" s="191"/>
      <c r="O347" s="191"/>
      <c r="P347" s="192">
        <f>SUM(P348:P394)</f>
        <v>30.420000000000002</v>
      </c>
      <c r="Q347" s="191"/>
      <c r="R347" s="192">
        <f>SUM(R348:R394)</f>
        <v>0.19496230000000001</v>
      </c>
      <c r="S347" s="191"/>
      <c r="T347" s="193">
        <f>SUM(T348:T394)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194" t="s">
        <v>82</v>
      </c>
      <c r="AT347" s="195" t="s">
        <v>71</v>
      </c>
      <c r="AU347" s="195" t="s">
        <v>80</v>
      </c>
      <c r="AY347" s="194" t="s">
        <v>142</v>
      </c>
      <c r="BK347" s="196">
        <f>SUM(BK348:BK394)</f>
        <v>90892.740000000005</v>
      </c>
    </row>
    <row r="348" s="2" customFormat="1" ht="21.75" customHeight="1">
      <c r="A348" s="34"/>
      <c r="B348" s="35"/>
      <c r="C348" s="199" t="s">
        <v>533</v>
      </c>
      <c r="D348" s="199" t="s">
        <v>145</v>
      </c>
      <c r="E348" s="200" t="s">
        <v>534</v>
      </c>
      <c r="F348" s="201" t="s">
        <v>535</v>
      </c>
      <c r="G348" s="202" t="s">
        <v>261</v>
      </c>
      <c r="H348" s="203">
        <v>2.5</v>
      </c>
      <c r="I348" s="204">
        <v>769</v>
      </c>
      <c r="J348" s="204">
        <f>ROUND(I348*H348,2)</f>
        <v>1922.5</v>
      </c>
      <c r="K348" s="201" t="s">
        <v>161</v>
      </c>
      <c r="L348" s="40"/>
      <c r="M348" s="205" t="s">
        <v>17</v>
      </c>
      <c r="N348" s="206" t="s">
        <v>43</v>
      </c>
      <c r="O348" s="207">
        <v>0.82499999999999996</v>
      </c>
      <c r="P348" s="207">
        <f>O348*H348</f>
        <v>2.0625</v>
      </c>
      <c r="Q348" s="207">
        <v>0.00048999999999999998</v>
      </c>
      <c r="R348" s="207">
        <f>Q348*H348</f>
        <v>0.001225</v>
      </c>
      <c r="S348" s="207">
        <v>0</v>
      </c>
      <c r="T348" s="208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09" t="s">
        <v>227</v>
      </c>
      <c r="AT348" s="209" t="s">
        <v>145</v>
      </c>
      <c r="AU348" s="209" t="s">
        <v>82</v>
      </c>
      <c r="AY348" s="19" t="s">
        <v>142</v>
      </c>
      <c r="BE348" s="210">
        <f>IF(N348="základní",J348,0)</f>
        <v>1922.5</v>
      </c>
      <c r="BF348" s="210">
        <f>IF(N348="snížená",J348,0)</f>
        <v>0</v>
      </c>
      <c r="BG348" s="210">
        <f>IF(N348="zákl. přenesená",J348,0)</f>
        <v>0</v>
      </c>
      <c r="BH348" s="210">
        <f>IF(N348="sníž. přenesená",J348,0)</f>
        <v>0</v>
      </c>
      <c r="BI348" s="210">
        <f>IF(N348="nulová",J348,0)</f>
        <v>0</v>
      </c>
      <c r="BJ348" s="19" t="s">
        <v>80</v>
      </c>
      <c r="BK348" s="210">
        <f>ROUND(I348*H348,2)</f>
        <v>1922.5</v>
      </c>
      <c r="BL348" s="19" t="s">
        <v>227</v>
      </c>
      <c r="BM348" s="209" t="s">
        <v>536</v>
      </c>
    </row>
    <row r="349" s="2" customFormat="1">
      <c r="A349" s="34"/>
      <c r="B349" s="35"/>
      <c r="C349" s="36"/>
      <c r="D349" s="211" t="s">
        <v>152</v>
      </c>
      <c r="E349" s="36"/>
      <c r="F349" s="212" t="s">
        <v>537</v>
      </c>
      <c r="G349" s="36"/>
      <c r="H349" s="36"/>
      <c r="I349" s="36"/>
      <c r="J349" s="36"/>
      <c r="K349" s="36"/>
      <c r="L349" s="40"/>
      <c r="M349" s="213"/>
      <c r="N349" s="214"/>
      <c r="O349" s="79"/>
      <c r="P349" s="79"/>
      <c r="Q349" s="79"/>
      <c r="R349" s="79"/>
      <c r="S349" s="79"/>
      <c r="T349" s="80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9" t="s">
        <v>152</v>
      </c>
      <c r="AU349" s="19" t="s">
        <v>82</v>
      </c>
    </row>
    <row r="350" s="2" customFormat="1">
      <c r="A350" s="34"/>
      <c r="B350" s="35"/>
      <c r="C350" s="36"/>
      <c r="D350" s="215" t="s">
        <v>154</v>
      </c>
      <c r="E350" s="36"/>
      <c r="F350" s="216" t="s">
        <v>538</v>
      </c>
      <c r="G350" s="36"/>
      <c r="H350" s="36"/>
      <c r="I350" s="36"/>
      <c r="J350" s="36"/>
      <c r="K350" s="36"/>
      <c r="L350" s="40"/>
      <c r="M350" s="213"/>
      <c r="N350" s="214"/>
      <c r="O350" s="79"/>
      <c r="P350" s="79"/>
      <c r="Q350" s="79"/>
      <c r="R350" s="79"/>
      <c r="S350" s="79"/>
      <c r="T350" s="80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9" t="s">
        <v>154</v>
      </c>
      <c r="AU350" s="19" t="s">
        <v>82</v>
      </c>
    </row>
    <row r="351" s="2" customFormat="1" ht="16.5" customHeight="1">
      <c r="A351" s="34"/>
      <c r="B351" s="35"/>
      <c r="C351" s="249" t="s">
        <v>539</v>
      </c>
      <c r="D351" s="249" t="s">
        <v>273</v>
      </c>
      <c r="E351" s="250" t="s">
        <v>540</v>
      </c>
      <c r="F351" s="251" t="s">
        <v>541</v>
      </c>
      <c r="G351" s="252" t="s">
        <v>261</v>
      </c>
      <c r="H351" s="253">
        <v>2.5</v>
      </c>
      <c r="I351" s="254">
        <v>3060</v>
      </c>
      <c r="J351" s="254">
        <f>ROUND(I351*H351,2)</f>
        <v>7650</v>
      </c>
      <c r="K351" s="251" t="s">
        <v>161</v>
      </c>
      <c r="L351" s="255"/>
      <c r="M351" s="256" t="s">
        <v>17</v>
      </c>
      <c r="N351" s="257" t="s">
        <v>43</v>
      </c>
      <c r="O351" s="207">
        <v>0</v>
      </c>
      <c r="P351" s="207">
        <f>O351*H351</f>
        <v>0</v>
      </c>
      <c r="Q351" s="207">
        <v>0.0161</v>
      </c>
      <c r="R351" s="207">
        <f>Q351*H351</f>
        <v>0.040250000000000001</v>
      </c>
      <c r="S351" s="207">
        <v>0</v>
      </c>
      <c r="T351" s="208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209" t="s">
        <v>251</v>
      </c>
      <c r="AT351" s="209" t="s">
        <v>273</v>
      </c>
      <c r="AU351" s="209" t="s">
        <v>82</v>
      </c>
      <c r="AY351" s="19" t="s">
        <v>142</v>
      </c>
      <c r="BE351" s="210">
        <f>IF(N351="základní",J351,0)</f>
        <v>7650</v>
      </c>
      <c r="BF351" s="210">
        <f>IF(N351="snížená",J351,0)</f>
        <v>0</v>
      </c>
      <c r="BG351" s="210">
        <f>IF(N351="zákl. přenesená",J351,0)</f>
        <v>0</v>
      </c>
      <c r="BH351" s="210">
        <f>IF(N351="sníž. přenesená",J351,0)</f>
        <v>0</v>
      </c>
      <c r="BI351" s="210">
        <f>IF(N351="nulová",J351,0)</f>
        <v>0</v>
      </c>
      <c r="BJ351" s="19" t="s">
        <v>80</v>
      </c>
      <c r="BK351" s="210">
        <f>ROUND(I351*H351,2)</f>
        <v>7650</v>
      </c>
      <c r="BL351" s="19" t="s">
        <v>227</v>
      </c>
      <c r="BM351" s="209" t="s">
        <v>542</v>
      </c>
    </row>
    <row r="352" s="2" customFormat="1">
      <c r="A352" s="34"/>
      <c r="B352" s="35"/>
      <c r="C352" s="36"/>
      <c r="D352" s="211" t="s">
        <v>152</v>
      </c>
      <c r="E352" s="36"/>
      <c r="F352" s="212" t="s">
        <v>541</v>
      </c>
      <c r="G352" s="36"/>
      <c r="H352" s="36"/>
      <c r="I352" s="36"/>
      <c r="J352" s="36"/>
      <c r="K352" s="36"/>
      <c r="L352" s="40"/>
      <c r="M352" s="213"/>
      <c r="N352" s="214"/>
      <c r="O352" s="79"/>
      <c r="P352" s="79"/>
      <c r="Q352" s="79"/>
      <c r="R352" s="79"/>
      <c r="S352" s="79"/>
      <c r="T352" s="80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9" t="s">
        <v>152</v>
      </c>
      <c r="AU352" s="19" t="s">
        <v>82</v>
      </c>
    </row>
    <row r="353" s="2" customFormat="1" ht="16.5" customHeight="1">
      <c r="A353" s="34"/>
      <c r="B353" s="35"/>
      <c r="C353" s="199" t="s">
        <v>543</v>
      </c>
      <c r="D353" s="199" t="s">
        <v>145</v>
      </c>
      <c r="E353" s="200" t="s">
        <v>544</v>
      </c>
      <c r="F353" s="201" t="s">
        <v>545</v>
      </c>
      <c r="G353" s="202" t="s">
        <v>148</v>
      </c>
      <c r="H353" s="203">
        <v>5</v>
      </c>
      <c r="I353" s="204">
        <v>115</v>
      </c>
      <c r="J353" s="204">
        <f>ROUND(I353*H353,2)</f>
        <v>575</v>
      </c>
      <c r="K353" s="201" t="s">
        <v>161</v>
      </c>
      <c r="L353" s="40"/>
      <c r="M353" s="205" t="s">
        <v>17</v>
      </c>
      <c r="N353" s="206" t="s">
        <v>43</v>
      </c>
      <c r="O353" s="207">
        <v>0.20000000000000001</v>
      </c>
      <c r="P353" s="207">
        <f>O353*H353</f>
        <v>1</v>
      </c>
      <c r="Q353" s="207">
        <v>0</v>
      </c>
      <c r="R353" s="207">
        <f>Q353*H353</f>
        <v>0</v>
      </c>
      <c r="S353" s="207">
        <v>0</v>
      </c>
      <c r="T353" s="208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209" t="s">
        <v>227</v>
      </c>
      <c r="AT353" s="209" t="s">
        <v>145</v>
      </c>
      <c r="AU353" s="209" t="s">
        <v>82</v>
      </c>
      <c r="AY353" s="19" t="s">
        <v>142</v>
      </c>
      <c r="BE353" s="210">
        <f>IF(N353="základní",J353,0)</f>
        <v>575</v>
      </c>
      <c r="BF353" s="210">
        <f>IF(N353="snížená",J353,0)</f>
        <v>0</v>
      </c>
      <c r="BG353" s="210">
        <f>IF(N353="zákl. přenesená",J353,0)</f>
        <v>0</v>
      </c>
      <c r="BH353" s="210">
        <f>IF(N353="sníž. přenesená",J353,0)</f>
        <v>0</v>
      </c>
      <c r="BI353" s="210">
        <f>IF(N353="nulová",J353,0)</f>
        <v>0</v>
      </c>
      <c r="BJ353" s="19" t="s">
        <v>80</v>
      </c>
      <c r="BK353" s="210">
        <f>ROUND(I353*H353,2)</f>
        <v>575</v>
      </c>
      <c r="BL353" s="19" t="s">
        <v>227</v>
      </c>
      <c r="BM353" s="209" t="s">
        <v>546</v>
      </c>
    </row>
    <row r="354" s="2" customFormat="1">
      <c r="A354" s="34"/>
      <c r="B354" s="35"/>
      <c r="C354" s="36"/>
      <c r="D354" s="211" t="s">
        <v>152</v>
      </c>
      <c r="E354" s="36"/>
      <c r="F354" s="212" t="s">
        <v>547</v>
      </c>
      <c r="G354" s="36"/>
      <c r="H354" s="36"/>
      <c r="I354" s="36"/>
      <c r="J354" s="36"/>
      <c r="K354" s="36"/>
      <c r="L354" s="40"/>
      <c r="M354" s="213"/>
      <c r="N354" s="214"/>
      <c r="O354" s="79"/>
      <c r="P354" s="79"/>
      <c r="Q354" s="79"/>
      <c r="R354" s="79"/>
      <c r="S354" s="79"/>
      <c r="T354" s="80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9" t="s">
        <v>152</v>
      </c>
      <c r="AU354" s="19" t="s">
        <v>82</v>
      </c>
    </row>
    <row r="355" s="2" customFormat="1">
      <c r="A355" s="34"/>
      <c r="B355" s="35"/>
      <c r="C355" s="36"/>
      <c r="D355" s="215" t="s">
        <v>154</v>
      </c>
      <c r="E355" s="36"/>
      <c r="F355" s="216" t="s">
        <v>548</v>
      </c>
      <c r="G355" s="36"/>
      <c r="H355" s="36"/>
      <c r="I355" s="36"/>
      <c r="J355" s="36"/>
      <c r="K355" s="36"/>
      <c r="L355" s="40"/>
      <c r="M355" s="213"/>
      <c r="N355" s="214"/>
      <c r="O355" s="79"/>
      <c r="P355" s="79"/>
      <c r="Q355" s="79"/>
      <c r="R355" s="79"/>
      <c r="S355" s="79"/>
      <c r="T355" s="80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9" t="s">
        <v>154</v>
      </c>
      <c r="AU355" s="19" t="s">
        <v>82</v>
      </c>
    </row>
    <row r="356" s="2" customFormat="1" ht="16.5" customHeight="1">
      <c r="A356" s="34"/>
      <c r="B356" s="35"/>
      <c r="C356" s="199" t="s">
        <v>549</v>
      </c>
      <c r="D356" s="199" t="s">
        <v>145</v>
      </c>
      <c r="E356" s="200" t="s">
        <v>550</v>
      </c>
      <c r="F356" s="201" t="s">
        <v>551</v>
      </c>
      <c r="G356" s="202" t="s">
        <v>309</v>
      </c>
      <c r="H356" s="203">
        <v>2</v>
      </c>
      <c r="I356" s="204">
        <v>377</v>
      </c>
      <c r="J356" s="204">
        <f>ROUND(I356*H356,2)</f>
        <v>754</v>
      </c>
      <c r="K356" s="201" t="s">
        <v>161</v>
      </c>
      <c r="L356" s="40"/>
      <c r="M356" s="205" t="s">
        <v>17</v>
      </c>
      <c r="N356" s="206" t="s">
        <v>43</v>
      </c>
      <c r="O356" s="207">
        <v>0.80500000000000005</v>
      </c>
      <c r="P356" s="207">
        <f>O356*H356</f>
        <v>1.6100000000000001</v>
      </c>
      <c r="Q356" s="207">
        <v>0</v>
      </c>
      <c r="R356" s="207">
        <f>Q356*H356</f>
        <v>0</v>
      </c>
      <c r="S356" s="207">
        <v>0</v>
      </c>
      <c r="T356" s="208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209" t="s">
        <v>227</v>
      </c>
      <c r="AT356" s="209" t="s">
        <v>145</v>
      </c>
      <c r="AU356" s="209" t="s">
        <v>82</v>
      </c>
      <c r="AY356" s="19" t="s">
        <v>142</v>
      </c>
      <c r="BE356" s="210">
        <f>IF(N356="základní",J356,0)</f>
        <v>754</v>
      </c>
      <c r="BF356" s="210">
        <f>IF(N356="snížená",J356,0)</f>
        <v>0</v>
      </c>
      <c r="BG356" s="210">
        <f>IF(N356="zákl. přenesená",J356,0)</f>
        <v>0</v>
      </c>
      <c r="BH356" s="210">
        <f>IF(N356="sníž. přenesená",J356,0)</f>
        <v>0</v>
      </c>
      <c r="BI356" s="210">
        <f>IF(N356="nulová",J356,0)</f>
        <v>0</v>
      </c>
      <c r="BJ356" s="19" t="s">
        <v>80</v>
      </c>
      <c r="BK356" s="210">
        <f>ROUND(I356*H356,2)</f>
        <v>754</v>
      </c>
      <c r="BL356" s="19" t="s">
        <v>227</v>
      </c>
      <c r="BM356" s="209" t="s">
        <v>552</v>
      </c>
    </row>
    <row r="357" s="2" customFormat="1">
      <c r="A357" s="34"/>
      <c r="B357" s="35"/>
      <c r="C357" s="36"/>
      <c r="D357" s="211" t="s">
        <v>152</v>
      </c>
      <c r="E357" s="36"/>
      <c r="F357" s="212" t="s">
        <v>553</v>
      </c>
      <c r="G357" s="36"/>
      <c r="H357" s="36"/>
      <c r="I357" s="36"/>
      <c r="J357" s="36"/>
      <c r="K357" s="36"/>
      <c r="L357" s="40"/>
      <c r="M357" s="213"/>
      <c r="N357" s="214"/>
      <c r="O357" s="79"/>
      <c r="P357" s="79"/>
      <c r="Q357" s="79"/>
      <c r="R357" s="79"/>
      <c r="S357" s="79"/>
      <c r="T357" s="80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9" t="s">
        <v>152</v>
      </c>
      <c r="AU357" s="19" t="s">
        <v>82</v>
      </c>
    </row>
    <row r="358" s="2" customFormat="1">
      <c r="A358" s="34"/>
      <c r="B358" s="35"/>
      <c r="C358" s="36"/>
      <c r="D358" s="215" t="s">
        <v>154</v>
      </c>
      <c r="E358" s="36"/>
      <c r="F358" s="216" t="s">
        <v>554</v>
      </c>
      <c r="G358" s="36"/>
      <c r="H358" s="36"/>
      <c r="I358" s="36"/>
      <c r="J358" s="36"/>
      <c r="K358" s="36"/>
      <c r="L358" s="40"/>
      <c r="M358" s="213"/>
      <c r="N358" s="214"/>
      <c r="O358" s="79"/>
      <c r="P358" s="79"/>
      <c r="Q358" s="79"/>
      <c r="R358" s="79"/>
      <c r="S358" s="79"/>
      <c r="T358" s="80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9" t="s">
        <v>154</v>
      </c>
      <c r="AU358" s="19" t="s">
        <v>82</v>
      </c>
    </row>
    <row r="359" s="2" customFormat="1" ht="16.5" customHeight="1">
      <c r="A359" s="34"/>
      <c r="B359" s="35"/>
      <c r="C359" s="249" t="s">
        <v>555</v>
      </c>
      <c r="D359" s="249" t="s">
        <v>273</v>
      </c>
      <c r="E359" s="250" t="s">
        <v>556</v>
      </c>
      <c r="F359" s="251" t="s">
        <v>557</v>
      </c>
      <c r="G359" s="252" t="s">
        <v>309</v>
      </c>
      <c r="H359" s="253">
        <v>2</v>
      </c>
      <c r="I359" s="254">
        <v>1160</v>
      </c>
      <c r="J359" s="254">
        <f>ROUND(I359*H359,2)</f>
        <v>2320</v>
      </c>
      <c r="K359" s="251" t="s">
        <v>161</v>
      </c>
      <c r="L359" s="255"/>
      <c r="M359" s="256" t="s">
        <v>17</v>
      </c>
      <c r="N359" s="257" t="s">
        <v>43</v>
      </c>
      <c r="O359" s="207">
        <v>0</v>
      </c>
      <c r="P359" s="207">
        <f>O359*H359</f>
        <v>0</v>
      </c>
      <c r="Q359" s="207">
        <v>0.00214</v>
      </c>
      <c r="R359" s="207">
        <f>Q359*H359</f>
        <v>0.00428</v>
      </c>
      <c r="S359" s="207">
        <v>0</v>
      </c>
      <c r="T359" s="208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209" t="s">
        <v>251</v>
      </c>
      <c r="AT359" s="209" t="s">
        <v>273</v>
      </c>
      <c r="AU359" s="209" t="s">
        <v>82</v>
      </c>
      <c r="AY359" s="19" t="s">
        <v>142</v>
      </c>
      <c r="BE359" s="210">
        <f>IF(N359="základní",J359,0)</f>
        <v>2320</v>
      </c>
      <c r="BF359" s="210">
        <f>IF(N359="snížená",J359,0)</f>
        <v>0</v>
      </c>
      <c r="BG359" s="210">
        <f>IF(N359="zákl. přenesená",J359,0)</f>
        <v>0</v>
      </c>
      <c r="BH359" s="210">
        <f>IF(N359="sníž. přenesená",J359,0)</f>
        <v>0</v>
      </c>
      <c r="BI359" s="210">
        <f>IF(N359="nulová",J359,0)</f>
        <v>0</v>
      </c>
      <c r="BJ359" s="19" t="s">
        <v>80</v>
      </c>
      <c r="BK359" s="210">
        <f>ROUND(I359*H359,2)</f>
        <v>2320</v>
      </c>
      <c r="BL359" s="19" t="s">
        <v>227</v>
      </c>
      <c r="BM359" s="209" t="s">
        <v>558</v>
      </c>
    </row>
    <row r="360" s="2" customFormat="1">
      <c r="A360" s="34"/>
      <c r="B360" s="35"/>
      <c r="C360" s="36"/>
      <c r="D360" s="211" t="s">
        <v>152</v>
      </c>
      <c r="E360" s="36"/>
      <c r="F360" s="212" t="s">
        <v>557</v>
      </c>
      <c r="G360" s="36"/>
      <c r="H360" s="36"/>
      <c r="I360" s="36"/>
      <c r="J360" s="36"/>
      <c r="K360" s="36"/>
      <c r="L360" s="40"/>
      <c r="M360" s="213"/>
      <c r="N360" s="214"/>
      <c r="O360" s="79"/>
      <c r="P360" s="79"/>
      <c r="Q360" s="79"/>
      <c r="R360" s="79"/>
      <c r="S360" s="79"/>
      <c r="T360" s="80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9" t="s">
        <v>152</v>
      </c>
      <c r="AU360" s="19" t="s">
        <v>82</v>
      </c>
    </row>
    <row r="361" s="2" customFormat="1" ht="16.5" customHeight="1">
      <c r="A361" s="34"/>
      <c r="B361" s="35"/>
      <c r="C361" s="199" t="s">
        <v>559</v>
      </c>
      <c r="D361" s="199" t="s">
        <v>145</v>
      </c>
      <c r="E361" s="200" t="s">
        <v>560</v>
      </c>
      <c r="F361" s="201" t="s">
        <v>561</v>
      </c>
      <c r="G361" s="202" t="s">
        <v>309</v>
      </c>
      <c r="H361" s="203">
        <v>2</v>
      </c>
      <c r="I361" s="204">
        <v>431</v>
      </c>
      <c r="J361" s="204">
        <f>ROUND(I361*H361,2)</f>
        <v>862</v>
      </c>
      <c r="K361" s="201" t="s">
        <v>161</v>
      </c>
      <c r="L361" s="40"/>
      <c r="M361" s="205" t="s">
        <v>17</v>
      </c>
      <c r="N361" s="206" t="s">
        <v>43</v>
      </c>
      <c r="O361" s="207">
        <v>0.92000000000000004</v>
      </c>
      <c r="P361" s="207">
        <f>O361*H361</f>
        <v>1.8400000000000001</v>
      </c>
      <c r="Q361" s="207">
        <v>0</v>
      </c>
      <c r="R361" s="207">
        <f>Q361*H361</f>
        <v>0</v>
      </c>
      <c r="S361" s="207">
        <v>0</v>
      </c>
      <c r="T361" s="208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209" t="s">
        <v>227</v>
      </c>
      <c r="AT361" s="209" t="s">
        <v>145</v>
      </c>
      <c r="AU361" s="209" t="s">
        <v>82</v>
      </c>
      <c r="AY361" s="19" t="s">
        <v>142</v>
      </c>
      <c r="BE361" s="210">
        <f>IF(N361="základní",J361,0)</f>
        <v>862</v>
      </c>
      <c r="BF361" s="210">
        <f>IF(N361="snížená",J361,0)</f>
        <v>0</v>
      </c>
      <c r="BG361" s="210">
        <f>IF(N361="zákl. přenesená",J361,0)</f>
        <v>0</v>
      </c>
      <c r="BH361" s="210">
        <f>IF(N361="sníž. přenesená",J361,0)</f>
        <v>0</v>
      </c>
      <c r="BI361" s="210">
        <f>IF(N361="nulová",J361,0)</f>
        <v>0</v>
      </c>
      <c r="BJ361" s="19" t="s">
        <v>80</v>
      </c>
      <c r="BK361" s="210">
        <f>ROUND(I361*H361,2)</f>
        <v>862</v>
      </c>
      <c r="BL361" s="19" t="s">
        <v>227</v>
      </c>
      <c r="BM361" s="209" t="s">
        <v>562</v>
      </c>
    </row>
    <row r="362" s="2" customFormat="1">
      <c r="A362" s="34"/>
      <c r="B362" s="35"/>
      <c r="C362" s="36"/>
      <c r="D362" s="211" t="s">
        <v>152</v>
      </c>
      <c r="E362" s="36"/>
      <c r="F362" s="212" t="s">
        <v>563</v>
      </c>
      <c r="G362" s="36"/>
      <c r="H362" s="36"/>
      <c r="I362" s="36"/>
      <c r="J362" s="36"/>
      <c r="K362" s="36"/>
      <c r="L362" s="40"/>
      <c r="M362" s="213"/>
      <c r="N362" s="214"/>
      <c r="O362" s="79"/>
      <c r="P362" s="79"/>
      <c r="Q362" s="79"/>
      <c r="R362" s="79"/>
      <c r="S362" s="79"/>
      <c r="T362" s="80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9" t="s">
        <v>152</v>
      </c>
      <c r="AU362" s="19" t="s">
        <v>82</v>
      </c>
    </row>
    <row r="363" s="2" customFormat="1">
      <c r="A363" s="34"/>
      <c r="B363" s="35"/>
      <c r="C363" s="36"/>
      <c r="D363" s="215" t="s">
        <v>154</v>
      </c>
      <c r="E363" s="36"/>
      <c r="F363" s="216" t="s">
        <v>564</v>
      </c>
      <c r="G363" s="36"/>
      <c r="H363" s="36"/>
      <c r="I363" s="36"/>
      <c r="J363" s="36"/>
      <c r="K363" s="36"/>
      <c r="L363" s="40"/>
      <c r="M363" s="213"/>
      <c r="N363" s="214"/>
      <c r="O363" s="79"/>
      <c r="P363" s="79"/>
      <c r="Q363" s="79"/>
      <c r="R363" s="79"/>
      <c r="S363" s="79"/>
      <c r="T363" s="80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9" t="s">
        <v>154</v>
      </c>
      <c r="AU363" s="19" t="s">
        <v>82</v>
      </c>
    </row>
    <row r="364" s="2" customFormat="1" ht="16.5" customHeight="1">
      <c r="A364" s="34"/>
      <c r="B364" s="35"/>
      <c r="C364" s="249" t="s">
        <v>565</v>
      </c>
      <c r="D364" s="249" t="s">
        <v>273</v>
      </c>
      <c r="E364" s="250" t="s">
        <v>566</v>
      </c>
      <c r="F364" s="251" t="s">
        <v>567</v>
      </c>
      <c r="G364" s="252" t="s">
        <v>80</v>
      </c>
      <c r="H364" s="253">
        <v>1</v>
      </c>
      <c r="I364" s="254">
        <v>2500</v>
      </c>
      <c r="J364" s="254">
        <f>ROUND(I364*H364,2)</f>
        <v>2500</v>
      </c>
      <c r="K364" s="251" t="s">
        <v>17</v>
      </c>
      <c r="L364" s="255"/>
      <c r="M364" s="256" t="s">
        <v>17</v>
      </c>
      <c r="N364" s="257" t="s">
        <v>43</v>
      </c>
      <c r="O364" s="207">
        <v>0</v>
      </c>
      <c r="P364" s="207">
        <f>O364*H364</f>
        <v>0</v>
      </c>
      <c r="Q364" s="207">
        <v>0</v>
      </c>
      <c r="R364" s="207">
        <f>Q364*H364</f>
        <v>0</v>
      </c>
      <c r="S364" s="207">
        <v>0</v>
      </c>
      <c r="T364" s="208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09" t="s">
        <v>251</v>
      </c>
      <c r="AT364" s="209" t="s">
        <v>273</v>
      </c>
      <c r="AU364" s="209" t="s">
        <v>82</v>
      </c>
      <c r="AY364" s="19" t="s">
        <v>142</v>
      </c>
      <c r="BE364" s="210">
        <f>IF(N364="základní",J364,0)</f>
        <v>2500</v>
      </c>
      <c r="BF364" s="210">
        <f>IF(N364="snížená",J364,0)</f>
        <v>0</v>
      </c>
      <c r="BG364" s="210">
        <f>IF(N364="zákl. přenesená",J364,0)</f>
        <v>0</v>
      </c>
      <c r="BH364" s="210">
        <f>IF(N364="sníž. přenesená",J364,0)</f>
        <v>0</v>
      </c>
      <c r="BI364" s="210">
        <f>IF(N364="nulová",J364,0)</f>
        <v>0</v>
      </c>
      <c r="BJ364" s="19" t="s">
        <v>80</v>
      </c>
      <c r="BK364" s="210">
        <f>ROUND(I364*H364,2)</f>
        <v>2500</v>
      </c>
      <c r="BL364" s="19" t="s">
        <v>227</v>
      </c>
      <c r="BM364" s="209" t="s">
        <v>568</v>
      </c>
    </row>
    <row r="365" s="2" customFormat="1">
      <c r="A365" s="34"/>
      <c r="B365" s="35"/>
      <c r="C365" s="36"/>
      <c r="D365" s="211" t="s">
        <v>152</v>
      </c>
      <c r="E365" s="36"/>
      <c r="F365" s="212" t="s">
        <v>567</v>
      </c>
      <c r="G365" s="36"/>
      <c r="H365" s="36"/>
      <c r="I365" s="36"/>
      <c r="J365" s="36"/>
      <c r="K365" s="36"/>
      <c r="L365" s="40"/>
      <c r="M365" s="213"/>
      <c r="N365" s="214"/>
      <c r="O365" s="79"/>
      <c r="P365" s="79"/>
      <c r="Q365" s="79"/>
      <c r="R365" s="79"/>
      <c r="S365" s="79"/>
      <c r="T365" s="80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9" t="s">
        <v>152</v>
      </c>
      <c r="AU365" s="19" t="s">
        <v>82</v>
      </c>
    </row>
    <row r="366" s="2" customFormat="1" ht="16.5" customHeight="1">
      <c r="A366" s="34"/>
      <c r="B366" s="35"/>
      <c r="C366" s="249" t="s">
        <v>569</v>
      </c>
      <c r="D366" s="249" t="s">
        <v>273</v>
      </c>
      <c r="E366" s="250" t="s">
        <v>570</v>
      </c>
      <c r="F366" s="251" t="s">
        <v>571</v>
      </c>
      <c r="G366" s="252" t="s">
        <v>309</v>
      </c>
      <c r="H366" s="253">
        <v>1</v>
      </c>
      <c r="I366" s="254">
        <v>4300</v>
      </c>
      <c r="J366" s="254">
        <f>ROUND(I366*H366,2)</f>
        <v>4300</v>
      </c>
      <c r="K366" s="251" t="s">
        <v>17</v>
      </c>
      <c r="L366" s="255"/>
      <c r="M366" s="256" t="s">
        <v>17</v>
      </c>
      <c r="N366" s="257" t="s">
        <v>43</v>
      </c>
      <c r="O366" s="207">
        <v>0</v>
      </c>
      <c r="P366" s="207">
        <f>O366*H366</f>
        <v>0</v>
      </c>
      <c r="Q366" s="207">
        <v>0</v>
      </c>
      <c r="R366" s="207">
        <f>Q366*H366</f>
        <v>0</v>
      </c>
      <c r="S366" s="207">
        <v>0</v>
      </c>
      <c r="T366" s="208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209" t="s">
        <v>251</v>
      </c>
      <c r="AT366" s="209" t="s">
        <v>273</v>
      </c>
      <c r="AU366" s="209" t="s">
        <v>82</v>
      </c>
      <c r="AY366" s="19" t="s">
        <v>142</v>
      </c>
      <c r="BE366" s="210">
        <f>IF(N366="základní",J366,0)</f>
        <v>4300</v>
      </c>
      <c r="BF366" s="210">
        <f>IF(N366="snížená",J366,0)</f>
        <v>0</v>
      </c>
      <c r="BG366" s="210">
        <f>IF(N366="zákl. přenesená",J366,0)</f>
        <v>0</v>
      </c>
      <c r="BH366" s="210">
        <f>IF(N366="sníž. přenesená",J366,0)</f>
        <v>0</v>
      </c>
      <c r="BI366" s="210">
        <f>IF(N366="nulová",J366,0)</f>
        <v>0</v>
      </c>
      <c r="BJ366" s="19" t="s">
        <v>80</v>
      </c>
      <c r="BK366" s="210">
        <f>ROUND(I366*H366,2)</f>
        <v>4300</v>
      </c>
      <c r="BL366" s="19" t="s">
        <v>227</v>
      </c>
      <c r="BM366" s="209" t="s">
        <v>572</v>
      </c>
    </row>
    <row r="367" s="2" customFormat="1">
      <c r="A367" s="34"/>
      <c r="B367" s="35"/>
      <c r="C367" s="36"/>
      <c r="D367" s="211" t="s">
        <v>152</v>
      </c>
      <c r="E367" s="36"/>
      <c r="F367" s="212" t="s">
        <v>571</v>
      </c>
      <c r="G367" s="36"/>
      <c r="H367" s="36"/>
      <c r="I367" s="36"/>
      <c r="J367" s="36"/>
      <c r="K367" s="36"/>
      <c r="L367" s="40"/>
      <c r="M367" s="213"/>
      <c r="N367" s="214"/>
      <c r="O367" s="79"/>
      <c r="P367" s="79"/>
      <c r="Q367" s="79"/>
      <c r="R367" s="79"/>
      <c r="S367" s="79"/>
      <c r="T367" s="80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9" t="s">
        <v>152</v>
      </c>
      <c r="AU367" s="19" t="s">
        <v>82</v>
      </c>
    </row>
    <row r="368" s="2" customFormat="1" ht="16.5" customHeight="1">
      <c r="A368" s="34"/>
      <c r="B368" s="35"/>
      <c r="C368" s="199" t="s">
        <v>573</v>
      </c>
      <c r="D368" s="199" t="s">
        <v>145</v>
      </c>
      <c r="E368" s="200" t="s">
        <v>574</v>
      </c>
      <c r="F368" s="201" t="s">
        <v>575</v>
      </c>
      <c r="G368" s="202" t="s">
        <v>309</v>
      </c>
      <c r="H368" s="203">
        <v>2</v>
      </c>
      <c r="I368" s="204">
        <v>3790</v>
      </c>
      <c r="J368" s="204">
        <f>ROUND(I368*H368,2)</f>
        <v>7580</v>
      </c>
      <c r="K368" s="201" t="s">
        <v>161</v>
      </c>
      <c r="L368" s="40"/>
      <c r="M368" s="205" t="s">
        <v>17</v>
      </c>
      <c r="N368" s="206" t="s">
        <v>43</v>
      </c>
      <c r="O368" s="207">
        <v>7.2300000000000004</v>
      </c>
      <c r="P368" s="207">
        <f>O368*H368</f>
        <v>14.460000000000001</v>
      </c>
      <c r="Q368" s="207">
        <v>0</v>
      </c>
      <c r="R368" s="207">
        <f>Q368*H368</f>
        <v>0</v>
      </c>
      <c r="S368" s="207">
        <v>0</v>
      </c>
      <c r="T368" s="208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209" t="s">
        <v>227</v>
      </c>
      <c r="AT368" s="209" t="s">
        <v>145</v>
      </c>
      <c r="AU368" s="209" t="s">
        <v>82</v>
      </c>
      <c r="AY368" s="19" t="s">
        <v>142</v>
      </c>
      <c r="BE368" s="210">
        <f>IF(N368="základní",J368,0)</f>
        <v>7580</v>
      </c>
      <c r="BF368" s="210">
        <f>IF(N368="snížená",J368,0)</f>
        <v>0</v>
      </c>
      <c r="BG368" s="210">
        <f>IF(N368="zákl. přenesená",J368,0)</f>
        <v>0</v>
      </c>
      <c r="BH368" s="210">
        <f>IF(N368="sníž. přenesená",J368,0)</f>
        <v>0</v>
      </c>
      <c r="BI368" s="210">
        <f>IF(N368="nulová",J368,0)</f>
        <v>0</v>
      </c>
      <c r="BJ368" s="19" t="s">
        <v>80</v>
      </c>
      <c r="BK368" s="210">
        <f>ROUND(I368*H368,2)</f>
        <v>7580</v>
      </c>
      <c r="BL368" s="19" t="s">
        <v>227</v>
      </c>
      <c r="BM368" s="209" t="s">
        <v>576</v>
      </c>
    </row>
    <row r="369" s="2" customFormat="1">
      <c r="A369" s="34"/>
      <c r="B369" s="35"/>
      <c r="C369" s="36"/>
      <c r="D369" s="211" t="s">
        <v>152</v>
      </c>
      <c r="E369" s="36"/>
      <c r="F369" s="212" t="s">
        <v>577</v>
      </c>
      <c r="G369" s="36"/>
      <c r="H369" s="36"/>
      <c r="I369" s="36"/>
      <c r="J369" s="36"/>
      <c r="K369" s="36"/>
      <c r="L369" s="40"/>
      <c r="M369" s="213"/>
      <c r="N369" s="214"/>
      <c r="O369" s="79"/>
      <c r="P369" s="79"/>
      <c r="Q369" s="79"/>
      <c r="R369" s="79"/>
      <c r="S369" s="79"/>
      <c r="T369" s="80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9" t="s">
        <v>152</v>
      </c>
      <c r="AU369" s="19" t="s">
        <v>82</v>
      </c>
    </row>
    <row r="370" s="2" customFormat="1">
      <c r="A370" s="34"/>
      <c r="B370" s="35"/>
      <c r="C370" s="36"/>
      <c r="D370" s="215" t="s">
        <v>154</v>
      </c>
      <c r="E370" s="36"/>
      <c r="F370" s="216" t="s">
        <v>578</v>
      </c>
      <c r="G370" s="36"/>
      <c r="H370" s="36"/>
      <c r="I370" s="36"/>
      <c r="J370" s="36"/>
      <c r="K370" s="36"/>
      <c r="L370" s="40"/>
      <c r="M370" s="213"/>
      <c r="N370" s="214"/>
      <c r="O370" s="79"/>
      <c r="P370" s="79"/>
      <c r="Q370" s="79"/>
      <c r="R370" s="79"/>
      <c r="S370" s="79"/>
      <c r="T370" s="80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9" t="s">
        <v>154</v>
      </c>
      <c r="AU370" s="19" t="s">
        <v>82</v>
      </c>
    </row>
    <row r="371" s="2" customFormat="1" ht="16.5" customHeight="1">
      <c r="A371" s="34"/>
      <c r="B371" s="35"/>
      <c r="C371" s="249" t="s">
        <v>579</v>
      </c>
      <c r="D371" s="249" t="s">
        <v>273</v>
      </c>
      <c r="E371" s="250" t="s">
        <v>580</v>
      </c>
      <c r="F371" s="251" t="s">
        <v>581</v>
      </c>
      <c r="G371" s="252" t="s">
        <v>309</v>
      </c>
      <c r="H371" s="253">
        <v>2</v>
      </c>
      <c r="I371" s="254">
        <v>16300</v>
      </c>
      <c r="J371" s="254">
        <f>ROUND(I371*H371,2)</f>
        <v>32600</v>
      </c>
      <c r="K371" s="251" t="s">
        <v>161</v>
      </c>
      <c r="L371" s="255"/>
      <c r="M371" s="256" t="s">
        <v>17</v>
      </c>
      <c r="N371" s="257" t="s">
        <v>43</v>
      </c>
      <c r="O371" s="207">
        <v>0</v>
      </c>
      <c r="P371" s="207">
        <f>O371*H371</f>
        <v>0</v>
      </c>
      <c r="Q371" s="207">
        <v>0.019199999999999998</v>
      </c>
      <c r="R371" s="207">
        <f>Q371*H371</f>
        <v>0.038399999999999997</v>
      </c>
      <c r="S371" s="207">
        <v>0</v>
      </c>
      <c r="T371" s="208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209" t="s">
        <v>251</v>
      </c>
      <c r="AT371" s="209" t="s">
        <v>273</v>
      </c>
      <c r="AU371" s="209" t="s">
        <v>82</v>
      </c>
      <c r="AY371" s="19" t="s">
        <v>142</v>
      </c>
      <c r="BE371" s="210">
        <f>IF(N371="základní",J371,0)</f>
        <v>32600</v>
      </c>
      <c r="BF371" s="210">
        <f>IF(N371="snížená",J371,0)</f>
        <v>0</v>
      </c>
      <c r="BG371" s="210">
        <f>IF(N371="zákl. přenesená",J371,0)</f>
        <v>0</v>
      </c>
      <c r="BH371" s="210">
        <f>IF(N371="sníž. přenesená",J371,0)</f>
        <v>0</v>
      </c>
      <c r="BI371" s="210">
        <f>IF(N371="nulová",J371,0)</f>
        <v>0</v>
      </c>
      <c r="BJ371" s="19" t="s">
        <v>80</v>
      </c>
      <c r="BK371" s="210">
        <f>ROUND(I371*H371,2)</f>
        <v>32600</v>
      </c>
      <c r="BL371" s="19" t="s">
        <v>227</v>
      </c>
      <c r="BM371" s="209" t="s">
        <v>582</v>
      </c>
    </row>
    <row r="372" s="2" customFormat="1">
      <c r="A372" s="34"/>
      <c r="B372" s="35"/>
      <c r="C372" s="36"/>
      <c r="D372" s="211" t="s">
        <v>152</v>
      </c>
      <c r="E372" s="36"/>
      <c r="F372" s="212" t="s">
        <v>581</v>
      </c>
      <c r="G372" s="36"/>
      <c r="H372" s="36"/>
      <c r="I372" s="36"/>
      <c r="J372" s="36"/>
      <c r="K372" s="36"/>
      <c r="L372" s="40"/>
      <c r="M372" s="213"/>
      <c r="N372" s="214"/>
      <c r="O372" s="79"/>
      <c r="P372" s="79"/>
      <c r="Q372" s="79"/>
      <c r="R372" s="79"/>
      <c r="S372" s="79"/>
      <c r="T372" s="80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9" t="s">
        <v>152</v>
      </c>
      <c r="AU372" s="19" t="s">
        <v>82</v>
      </c>
    </row>
    <row r="373" s="2" customFormat="1" ht="16.5" customHeight="1">
      <c r="A373" s="34"/>
      <c r="B373" s="35"/>
      <c r="C373" s="199" t="s">
        <v>583</v>
      </c>
      <c r="D373" s="199" t="s">
        <v>145</v>
      </c>
      <c r="E373" s="200" t="s">
        <v>584</v>
      </c>
      <c r="F373" s="201" t="s">
        <v>585</v>
      </c>
      <c r="G373" s="202" t="s">
        <v>148</v>
      </c>
      <c r="H373" s="203">
        <v>9.5</v>
      </c>
      <c r="I373" s="204">
        <v>360</v>
      </c>
      <c r="J373" s="204">
        <f>ROUND(I373*H373,2)</f>
        <v>3420</v>
      </c>
      <c r="K373" s="201" t="s">
        <v>161</v>
      </c>
      <c r="L373" s="40"/>
      <c r="M373" s="205" t="s">
        <v>17</v>
      </c>
      <c r="N373" s="206" t="s">
        <v>43</v>
      </c>
      <c r="O373" s="207">
        <v>0.44500000000000001</v>
      </c>
      <c r="P373" s="207">
        <f>O373*H373</f>
        <v>4.2275</v>
      </c>
      <c r="Q373" s="207">
        <v>0</v>
      </c>
      <c r="R373" s="207">
        <f>Q373*H373</f>
        <v>0</v>
      </c>
      <c r="S373" s="207">
        <v>0</v>
      </c>
      <c r="T373" s="208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209" t="s">
        <v>227</v>
      </c>
      <c r="AT373" s="209" t="s">
        <v>145</v>
      </c>
      <c r="AU373" s="209" t="s">
        <v>82</v>
      </c>
      <c r="AY373" s="19" t="s">
        <v>142</v>
      </c>
      <c r="BE373" s="210">
        <f>IF(N373="základní",J373,0)</f>
        <v>3420</v>
      </c>
      <c r="BF373" s="210">
        <f>IF(N373="snížená",J373,0)</f>
        <v>0</v>
      </c>
      <c r="BG373" s="210">
        <f>IF(N373="zákl. přenesená",J373,0)</f>
        <v>0</v>
      </c>
      <c r="BH373" s="210">
        <f>IF(N373="sníž. přenesená",J373,0)</f>
        <v>0</v>
      </c>
      <c r="BI373" s="210">
        <f>IF(N373="nulová",J373,0)</f>
        <v>0</v>
      </c>
      <c r="BJ373" s="19" t="s">
        <v>80</v>
      </c>
      <c r="BK373" s="210">
        <f>ROUND(I373*H373,2)</f>
        <v>3420</v>
      </c>
      <c r="BL373" s="19" t="s">
        <v>227</v>
      </c>
      <c r="BM373" s="209" t="s">
        <v>586</v>
      </c>
    </row>
    <row r="374" s="2" customFormat="1">
      <c r="A374" s="34"/>
      <c r="B374" s="35"/>
      <c r="C374" s="36"/>
      <c r="D374" s="211" t="s">
        <v>152</v>
      </c>
      <c r="E374" s="36"/>
      <c r="F374" s="212" t="s">
        <v>587</v>
      </c>
      <c r="G374" s="36"/>
      <c r="H374" s="36"/>
      <c r="I374" s="36"/>
      <c r="J374" s="36"/>
      <c r="K374" s="36"/>
      <c r="L374" s="40"/>
      <c r="M374" s="213"/>
      <c r="N374" s="214"/>
      <c r="O374" s="79"/>
      <c r="P374" s="79"/>
      <c r="Q374" s="79"/>
      <c r="R374" s="79"/>
      <c r="S374" s="79"/>
      <c r="T374" s="80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9" t="s">
        <v>152</v>
      </c>
      <c r="AU374" s="19" t="s">
        <v>82</v>
      </c>
    </row>
    <row r="375" s="2" customFormat="1">
      <c r="A375" s="34"/>
      <c r="B375" s="35"/>
      <c r="C375" s="36"/>
      <c r="D375" s="215" t="s">
        <v>154</v>
      </c>
      <c r="E375" s="36"/>
      <c r="F375" s="216" t="s">
        <v>588</v>
      </c>
      <c r="G375" s="36"/>
      <c r="H375" s="36"/>
      <c r="I375" s="36"/>
      <c r="J375" s="36"/>
      <c r="K375" s="36"/>
      <c r="L375" s="40"/>
      <c r="M375" s="213"/>
      <c r="N375" s="214"/>
      <c r="O375" s="79"/>
      <c r="P375" s="79"/>
      <c r="Q375" s="79"/>
      <c r="R375" s="79"/>
      <c r="S375" s="79"/>
      <c r="T375" s="80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9" t="s">
        <v>154</v>
      </c>
      <c r="AU375" s="19" t="s">
        <v>82</v>
      </c>
    </row>
    <row r="376" s="2" customFormat="1" ht="16.5" customHeight="1">
      <c r="A376" s="34"/>
      <c r="B376" s="35"/>
      <c r="C376" s="249" t="s">
        <v>589</v>
      </c>
      <c r="D376" s="249" t="s">
        <v>273</v>
      </c>
      <c r="E376" s="250" t="s">
        <v>590</v>
      </c>
      <c r="F376" s="251" t="s">
        <v>591</v>
      </c>
      <c r="G376" s="252" t="s">
        <v>148</v>
      </c>
      <c r="H376" s="253">
        <v>9.6899999999999995</v>
      </c>
      <c r="I376" s="254">
        <v>321.60000000000002</v>
      </c>
      <c r="J376" s="254">
        <f>ROUND(I376*H376,2)</f>
        <v>3116.3000000000002</v>
      </c>
      <c r="K376" s="251" t="s">
        <v>17</v>
      </c>
      <c r="L376" s="255"/>
      <c r="M376" s="256" t="s">
        <v>17</v>
      </c>
      <c r="N376" s="257" t="s">
        <v>43</v>
      </c>
      <c r="O376" s="207">
        <v>0</v>
      </c>
      <c r="P376" s="207">
        <f>O376*H376</f>
        <v>0</v>
      </c>
      <c r="Q376" s="207">
        <v>0.0024199999999999998</v>
      </c>
      <c r="R376" s="207">
        <f>Q376*H376</f>
        <v>0.023449799999999996</v>
      </c>
      <c r="S376" s="207">
        <v>0</v>
      </c>
      <c r="T376" s="208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209" t="s">
        <v>592</v>
      </c>
      <c r="AT376" s="209" t="s">
        <v>273</v>
      </c>
      <c r="AU376" s="209" t="s">
        <v>82</v>
      </c>
      <c r="AY376" s="19" t="s">
        <v>142</v>
      </c>
      <c r="BE376" s="210">
        <f>IF(N376="základní",J376,0)</f>
        <v>3116.3000000000002</v>
      </c>
      <c r="BF376" s="210">
        <f>IF(N376="snížená",J376,0)</f>
        <v>0</v>
      </c>
      <c r="BG376" s="210">
        <f>IF(N376="zákl. přenesená",J376,0)</f>
        <v>0</v>
      </c>
      <c r="BH376" s="210">
        <f>IF(N376="sníž. přenesená",J376,0)</f>
        <v>0</v>
      </c>
      <c r="BI376" s="210">
        <f>IF(N376="nulová",J376,0)</f>
        <v>0</v>
      </c>
      <c r="BJ376" s="19" t="s">
        <v>80</v>
      </c>
      <c r="BK376" s="210">
        <f>ROUND(I376*H376,2)</f>
        <v>3116.3000000000002</v>
      </c>
      <c r="BL376" s="19" t="s">
        <v>592</v>
      </c>
      <c r="BM376" s="209" t="s">
        <v>593</v>
      </c>
    </row>
    <row r="377" s="2" customFormat="1">
      <c r="A377" s="34"/>
      <c r="B377" s="35"/>
      <c r="C377" s="36"/>
      <c r="D377" s="211" t="s">
        <v>152</v>
      </c>
      <c r="E377" s="36"/>
      <c r="F377" s="212" t="s">
        <v>591</v>
      </c>
      <c r="G377" s="36"/>
      <c r="H377" s="36"/>
      <c r="I377" s="36"/>
      <c r="J377" s="36"/>
      <c r="K377" s="36"/>
      <c r="L377" s="40"/>
      <c r="M377" s="213"/>
      <c r="N377" s="214"/>
      <c r="O377" s="79"/>
      <c r="P377" s="79"/>
      <c r="Q377" s="79"/>
      <c r="R377" s="79"/>
      <c r="S377" s="79"/>
      <c r="T377" s="80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9" t="s">
        <v>152</v>
      </c>
      <c r="AU377" s="19" t="s">
        <v>82</v>
      </c>
    </row>
    <row r="378" s="13" customFormat="1">
      <c r="A378" s="13"/>
      <c r="B378" s="217"/>
      <c r="C378" s="218"/>
      <c r="D378" s="211" t="s">
        <v>156</v>
      </c>
      <c r="E378" s="218"/>
      <c r="F378" s="220" t="s">
        <v>594</v>
      </c>
      <c r="G378" s="218"/>
      <c r="H378" s="221">
        <v>9.6899999999999995</v>
      </c>
      <c r="I378" s="218"/>
      <c r="J378" s="218"/>
      <c r="K378" s="218"/>
      <c r="L378" s="222"/>
      <c r="M378" s="223"/>
      <c r="N378" s="224"/>
      <c r="O378" s="224"/>
      <c r="P378" s="224"/>
      <c r="Q378" s="224"/>
      <c r="R378" s="224"/>
      <c r="S378" s="224"/>
      <c r="T378" s="22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26" t="s">
        <v>156</v>
      </c>
      <c r="AU378" s="226" t="s">
        <v>82</v>
      </c>
      <c r="AV378" s="13" t="s">
        <v>82</v>
      </c>
      <c r="AW378" s="13" t="s">
        <v>4</v>
      </c>
      <c r="AX378" s="13" t="s">
        <v>80</v>
      </c>
      <c r="AY378" s="226" t="s">
        <v>142</v>
      </c>
    </row>
    <row r="379" s="2" customFormat="1" ht="16.5" customHeight="1">
      <c r="A379" s="34"/>
      <c r="B379" s="35"/>
      <c r="C379" s="199" t="s">
        <v>595</v>
      </c>
      <c r="D379" s="199" t="s">
        <v>145</v>
      </c>
      <c r="E379" s="200" t="s">
        <v>596</v>
      </c>
      <c r="F379" s="201" t="s">
        <v>597</v>
      </c>
      <c r="G379" s="202" t="s">
        <v>598</v>
      </c>
      <c r="H379" s="203">
        <v>90</v>
      </c>
      <c r="I379" s="204">
        <v>37.899999999999999</v>
      </c>
      <c r="J379" s="204">
        <f>ROUND(I379*H379,2)</f>
        <v>3411</v>
      </c>
      <c r="K379" s="201" t="s">
        <v>161</v>
      </c>
      <c r="L379" s="40"/>
      <c r="M379" s="205" t="s">
        <v>17</v>
      </c>
      <c r="N379" s="206" t="s">
        <v>43</v>
      </c>
      <c r="O379" s="207">
        <v>0.058000000000000003</v>
      </c>
      <c r="P379" s="207">
        <f>O379*H379</f>
        <v>5.2200000000000006</v>
      </c>
      <c r="Q379" s="207">
        <v>5.0000000000000002E-05</v>
      </c>
      <c r="R379" s="207">
        <f>Q379*H379</f>
        <v>0.0045000000000000005</v>
      </c>
      <c r="S379" s="207">
        <v>0</v>
      </c>
      <c r="T379" s="208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209" t="s">
        <v>227</v>
      </c>
      <c r="AT379" s="209" t="s">
        <v>145</v>
      </c>
      <c r="AU379" s="209" t="s">
        <v>82</v>
      </c>
      <c r="AY379" s="19" t="s">
        <v>142</v>
      </c>
      <c r="BE379" s="210">
        <f>IF(N379="základní",J379,0)</f>
        <v>3411</v>
      </c>
      <c r="BF379" s="210">
        <f>IF(N379="snížená",J379,0)</f>
        <v>0</v>
      </c>
      <c r="BG379" s="210">
        <f>IF(N379="zákl. přenesená",J379,0)</f>
        <v>0</v>
      </c>
      <c r="BH379" s="210">
        <f>IF(N379="sníž. přenesená",J379,0)</f>
        <v>0</v>
      </c>
      <c r="BI379" s="210">
        <f>IF(N379="nulová",J379,0)</f>
        <v>0</v>
      </c>
      <c r="BJ379" s="19" t="s">
        <v>80</v>
      </c>
      <c r="BK379" s="210">
        <f>ROUND(I379*H379,2)</f>
        <v>3411</v>
      </c>
      <c r="BL379" s="19" t="s">
        <v>227</v>
      </c>
      <c r="BM379" s="209" t="s">
        <v>599</v>
      </c>
    </row>
    <row r="380" s="2" customFormat="1">
      <c r="A380" s="34"/>
      <c r="B380" s="35"/>
      <c r="C380" s="36"/>
      <c r="D380" s="211" t="s">
        <v>152</v>
      </c>
      <c r="E380" s="36"/>
      <c r="F380" s="212" t="s">
        <v>600</v>
      </c>
      <c r="G380" s="36"/>
      <c r="H380" s="36"/>
      <c r="I380" s="36"/>
      <c r="J380" s="36"/>
      <c r="K380" s="36"/>
      <c r="L380" s="40"/>
      <c r="M380" s="213"/>
      <c r="N380" s="214"/>
      <c r="O380" s="79"/>
      <c r="P380" s="79"/>
      <c r="Q380" s="79"/>
      <c r="R380" s="79"/>
      <c r="S380" s="79"/>
      <c r="T380" s="80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9" t="s">
        <v>152</v>
      </c>
      <c r="AU380" s="19" t="s">
        <v>82</v>
      </c>
    </row>
    <row r="381" s="2" customFormat="1">
      <c r="A381" s="34"/>
      <c r="B381" s="35"/>
      <c r="C381" s="36"/>
      <c r="D381" s="215" t="s">
        <v>154</v>
      </c>
      <c r="E381" s="36"/>
      <c r="F381" s="216" t="s">
        <v>601</v>
      </c>
      <c r="G381" s="36"/>
      <c r="H381" s="36"/>
      <c r="I381" s="36"/>
      <c r="J381" s="36"/>
      <c r="K381" s="36"/>
      <c r="L381" s="40"/>
      <c r="M381" s="213"/>
      <c r="N381" s="214"/>
      <c r="O381" s="79"/>
      <c r="P381" s="79"/>
      <c r="Q381" s="79"/>
      <c r="R381" s="79"/>
      <c r="S381" s="79"/>
      <c r="T381" s="80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9" t="s">
        <v>154</v>
      </c>
      <c r="AU381" s="19" t="s">
        <v>82</v>
      </c>
    </row>
    <row r="382" s="2" customFormat="1" ht="16.5" customHeight="1">
      <c r="A382" s="34"/>
      <c r="B382" s="35"/>
      <c r="C382" s="249" t="s">
        <v>602</v>
      </c>
      <c r="D382" s="249" t="s">
        <v>273</v>
      </c>
      <c r="E382" s="250" t="s">
        <v>603</v>
      </c>
      <c r="F382" s="251" t="s">
        <v>604</v>
      </c>
      <c r="G382" s="252" t="s">
        <v>148</v>
      </c>
      <c r="H382" s="253">
        <v>2.5</v>
      </c>
      <c r="I382" s="254">
        <v>2958.9499999999998</v>
      </c>
      <c r="J382" s="254">
        <f>ROUND(I382*H382,2)</f>
        <v>7397.3800000000001</v>
      </c>
      <c r="K382" s="251" t="s">
        <v>17</v>
      </c>
      <c r="L382" s="255"/>
      <c r="M382" s="256" t="s">
        <v>17</v>
      </c>
      <c r="N382" s="257" t="s">
        <v>43</v>
      </c>
      <c r="O382" s="207">
        <v>0</v>
      </c>
      <c r="P382" s="207">
        <f>O382*H382</f>
        <v>0</v>
      </c>
      <c r="Q382" s="207">
        <v>0.0106</v>
      </c>
      <c r="R382" s="207">
        <f>Q382*H382</f>
        <v>0.026499999999999999</v>
      </c>
      <c r="S382" s="207">
        <v>0</v>
      </c>
      <c r="T382" s="208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209" t="s">
        <v>251</v>
      </c>
      <c r="AT382" s="209" t="s">
        <v>273</v>
      </c>
      <c r="AU382" s="209" t="s">
        <v>82</v>
      </c>
      <c r="AY382" s="19" t="s">
        <v>142</v>
      </c>
      <c r="BE382" s="210">
        <f>IF(N382="základní",J382,0)</f>
        <v>7397.3800000000001</v>
      </c>
      <c r="BF382" s="210">
        <f>IF(N382="snížená",J382,0)</f>
        <v>0</v>
      </c>
      <c r="BG382" s="210">
        <f>IF(N382="zákl. přenesená",J382,0)</f>
        <v>0</v>
      </c>
      <c r="BH382" s="210">
        <f>IF(N382="sníž. přenesená",J382,0)</f>
        <v>0</v>
      </c>
      <c r="BI382" s="210">
        <f>IF(N382="nulová",J382,0)</f>
        <v>0</v>
      </c>
      <c r="BJ382" s="19" t="s">
        <v>80</v>
      </c>
      <c r="BK382" s="210">
        <f>ROUND(I382*H382,2)</f>
        <v>7397.3800000000001</v>
      </c>
      <c r="BL382" s="19" t="s">
        <v>227</v>
      </c>
      <c r="BM382" s="209" t="s">
        <v>605</v>
      </c>
    </row>
    <row r="383" s="2" customFormat="1">
      <c r="A383" s="34"/>
      <c r="B383" s="35"/>
      <c r="C383" s="36"/>
      <c r="D383" s="211" t="s">
        <v>152</v>
      </c>
      <c r="E383" s="36"/>
      <c r="F383" s="212" t="s">
        <v>606</v>
      </c>
      <c r="G383" s="36"/>
      <c r="H383" s="36"/>
      <c r="I383" s="36"/>
      <c r="J383" s="36"/>
      <c r="K383" s="36"/>
      <c r="L383" s="40"/>
      <c r="M383" s="213"/>
      <c r="N383" s="214"/>
      <c r="O383" s="79"/>
      <c r="P383" s="79"/>
      <c r="Q383" s="79"/>
      <c r="R383" s="79"/>
      <c r="S383" s="79"/>
      <c r="T383" s="80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9" t="s">
        <v>152</v>
      </c>
      <c r="AU383" s="19" t="s">
        <v>82</v>
      </c>
    </row>
    <row r="384" s="13" customFormat="1">
      <c r="A384" s="13"/>
      <c r="B384" s="217"/>
      <c r="C384" s="218"/>
      <c r="D384" s="211" t="s">
        <v>156</v>
      </c>
      <c r="E384" s="219" t="s">
        <v>17</v>
      </c>
      <c r="F384" s="220" t="s">
        <v>607</v>
      </c>
      <c r="G384" s="218"/>
      <c r="H384" s="221">
        <v>2.5</v>
      </c>
      <c r="I384" s="218"/>
      <c r="J384" s="218"/>
      <c r="K384" s="218"/>
      <c r="L384" s="222"/>
      <c r="M384" s="223"/>
      <c r="N384" s="224"/>
      <c r="O384" s="224"/>
      <c r="P384" s="224"/>
      <c r="Q384" s="224"/>
      <c r="R384" s="224"/>
      <c r="S384" s="224"/>
      <c r="T384" s="22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26" t="s">
        <v>156</v>
      </c>
      <c r="AU384" s="226" t="s">
        <v>82</v>
      </c>
      <c r="AV384" s="13" t="s">
        <v>82</v>
      </c>
      <c r="AW384" s="13" t="s">
        <v>34</v>
      </c>
      <c r="AX384" s="13" t="s">
        <v>80</v>
      </c>
      <c r="AY384" s="226" t="s">
        <v>142</v>
      </c>
    </row>
    <row r="385" s="2" customFormat="1" ht="16.5" customHeight="1">
      <c r="A385" s="34"/>
      <c r="B385" s="35"/>
      <c r="C385" s="249" t="s">
        <v>608</v>
      </c>
      <c r="D385" s="249" t="s">
        <v>273</v>
      </c>
      <c r="E385" s="250" t="s">
        <v>609</v>
      </c>
      <c r="F385" s="251" t="s">
        <v>610</v>
      </c>
      <c r="G385" s="252" t="s">
        <v>148</v>
      </c>
      <c r="H385" s="253">
        <v>5</v>
      </c>
      <c r="I385" s="254">
        <v>446.75999999999999</v>
      </c>
      <c r="J385" s="254">
        <f>ROUND(I385*H385,2)</f>
        <v>2233.8000000000002</v>
      </c>
      <c r="K385" s="251" t="s">
        <v>17</v>
      </c>
      <c r="L385" s="255"/>
      <c r="M385" s="256" t="s">
        <v>17</v>
      </c>
      <c r="N385" s="257" t="s">
        <v>43</v>
      </c>
      <c r="O385" s="207">
        <v>0</v>
      </c>
      <c r="P385" s="207">
        <f>O385*H385</f>
        <v>0</v>
      </c>
      <c r="Q385" s="207">
        <v>0.0035000000000000001</v>
      </c>
      <c r="R385" s="207">
        <f>Q385*H385</f>
        <v>0.017500000000000002</v>
      </c>
      <c r="S385" s="207">
        <v>0</v>
      </c>
      <c r="T385" s="208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209" t="s">
        <v>251</v>
      </c>
      <c r="AT385" s="209" t="s">
        <v>273</v>
      </c>
      <c r="AU385" s="209" t="s">
        <v>82</v>
      </c>
      <c r="AY385" s="19" t="s">
        <v>142</v>
      </c>
      <c r="BE385" s="210">
        <f>IF(N385="základní",J385,0)</f>
        <v>2233.8000000000002</v>
      </c>
      <c r="BF385" s="210">
        <f>IF(N385="snížená",J385,0)</f>
        <v>0</v>
      </c>
      <c r="BG385" s="210">
        <f>IF(N385="zákl. přenesená",J385,0)</f>
        <v>0</v>
      </c>
      <c r="BH385" s="210">
        <f>IF(N385="sníž. přenesená",J385,0)</f>
        <v>0</v>
      </c>
      <c r="BI385" s="210">
        <f>IF(N385="nulová",J385,0)</f>
        <v>0</v>
      </c>
      <c r="BJ385" s="19" t="s">
        <v>80</v>
      </c>
      <c r="BK385" s="210">
        <f>ROUND(I385*H385,2)</f>
        <v>2233.8000000000002</v>
      </c>
      <c r="BL385" s="19" t="s">
        <v>227</v>
      </c>
      <c r="BM385" s="209" t="s">
        <v>611</v>
      </c>
    </row>
    <row r="386" s="2" customFormat="1">
      <c r="A386" s="34"/>
      <c r="B386" s="35"/>
      <c r="C386" s="36"/>
      <c r="D386" s="211" t="s">
        <v>152</v>
      </c>
      <c r="E386" s="36"/>
      <c r="F386" s="212" t="s">
        <v>612</v>
      </c>
      <c r="G386" s="36"/>
      <c r="H386" s="36"/>
      <c r="I386" s="36"/>
      <c r="J386" s="36"/>
      <c r="K386" s="36"/>
      <c r="L386" s="40"/>
      <c r="M386" s="213"/>
      <c r="N386" s="214"/>
      <c r="O386" s="79"/>
      <c r="P386" s="79"/>
      <c r="Q386" s="79"/>
      <c r="R386" s="79"/>
      <c r="S386" s="79"/>
      <c r="T386" s="80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9" t="s">
        <v>152</v>
      </c>
      <c r="AU386" s="19" t="s">
        <v>82</v>
      </c>
    </row>
    <row r="387" s="13" customFormat="1">
      <c r="A387" s="13"/>
      <c r="B387" s="217"/>
      <c r="C387" s="218"/>
      <c r="D387" s="211" t="s">
        <v>156</v>
      </c>
      <c r="E387" s="219" t="s">
        <v>17</v>
      </c>
      <c r="F387" s="220" t="s">
        <v>613</v>
      </c>
      <c r="G387" s="218"/>
      <c r="H387" s="221">
        <v>5</v>
      </c>
      <c r="I387" s="218"/>
      <c r="J387" s="218"/>
      <c r="K387" s="218"/>
      <c r="L387" s="222"/>
      <c r="M387" s="223"/>
      <c r="N387" s="224"/>
      <c r="O387" s="224"/>
      <c r="P387" s="224"/>
      <c r="Q387" s="224"/>
      <c r="R387" s="224"/>
      <c r="S387" s="224"/>
      <c r="T387" s="22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26" t="s">
        <v>156</v>
      </c>
      <c r="AU387" s="226" t="s">
        <v>82</v>
      </c>
      <c r="AV387" s="13" t="s">
        <v>82</v>
      </c>
      <c r="AW387" s="13" t="s">
        <v>34</v>
      </c>
      <c r="AX387" s="13" t="s">
        <v>80</v>
      </c>
      <c r="AY387" s="226" t="s">
        <v>142</v>
      </c>
    </row>
    <row r="388" s="2" customFormat="1" ht="16.5" customHeight="1">
      <c r="A388" s="34"/>
      <c r="B388" s="35"/>
      <c r="C388" s="249" t="s">
        <v>614</v>
      </c>
      <c r="D388" s="249" t="s">
        <v>273</v>
      </c>
      <c r="E388" s="250" t="s">
        <v>615</v>
      </c>
      <c r="F388" s="251" t="s">
        <v>616</v>
      </c>
      <c r="G388" s="252" t="s">
        <v>261</v>
      </c>
      <c r="H388" s="253">
        <v>0.82499999999999996</v>
      </c>
      <c r="I388" s="254">
        <v>8788.7999999999993</v>
      </c>
      <c r="J388" s="254">
        <f>ROUND(I388*H388,2)</f>
        <v>7250.7600000000002</v>
      </c>
      <c r="K388" s="251" t="s">
        <v>17</v>
      </c>
      <c r="L388" s="255"/>
      <c r="M388" s="256" t="s">
        <v>17</v>
      </c>
      <c r="N388" s="257" t="s">
        <v>43</v>
      </c>
      <c r="O388" s="207">
        <v>0</v>
      </c>
      <c r="P388" s="207">
        <f>O388*H388</f>
        <v>0</v>
      </c>
      <c r="Q388" s="207">
        <v>0.047100000000000003</v>
      </c>
      <c r="R388" s="207">
        <f>Q388*H388</f>
        <v>0.038857500000000003</v>
      </c>
      <c r="S388" s="207">
        <v>0</v>
      </c>
      <c r="T388" s="208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209" t="s">
        <v>251</v>
      </c>
      <c r="AT388" s="209" t="s">
        <v>273</v>
      </c>
      <c r="AU388" s="209" t="s">
        <v>82</v>
      </c>
      <c r="AY388" s="19" t="s">
        <v>142</v>
      </c>
      <c r="BE388" s="210">
        <f>IF(N388="základní",J388,0)</f>
        <v>7250.7600000000002</v>
      </c>
      <c r="BF388" s="210">
        <f>IF(N388="snížená",J388,0)</f>
        <v>0</v>
      </c>
      <c r="BG388" s="210">
        <f>IF(N388="zákl. přenesená",J388,0)</f>
        <v>0</v>
      </c>
      <c r="BH388" s="210">
        <f>IF(N388="sníž. přenesená",J388,0)</f>
        <v>0</v>
      </c>
      <c r="BI388" s="210">
        <f>IF(N388="nulová",J388,0)</f>
        <v>0</v>
      </c>
      <c r="BJ388" s="19" t="s">
        <v>80</v>
      </c>
      <c r="BK388" s="210">
        <f>ROUND(I388*H388,2)</f>
        <v>7250.7600000000002</v>
      </c>
      <c r="BL388" s="19" t="s">
        <v>227</v>
      </c>
      <c r="BM388" s="209" t="s">
        <v>617</v>
      </c>
    </row>
    <row r="389" s="2" customFormat="1">
      <c r="A389" s="34"/>
      <c r="B389" s="35"/>
      <c r="C389" s="36"/>
      <c r="D389" s="211" t="s">
        <v>152</v>
      </c>
      <c r="E389" s="36"/>
      <c r="F389" s="212" t="s">
        <v>616</v>
      </c>
      <c r="G389" s="36"/>
      <c r="H389" s="36"/>
      <c r="I389" s="36"/>
      <c r="J389" s="36"/>
      <c r="K389" s="36"/>
      <c r="L389" s="40"/>
      <c r="M389" s="213"/>
      <c r="N389" s="214"/>
      <c r="O389" s="79"/>
      <c r="P389" s="79"/>
      <c r="Q389" s="79"/>
      <c r="R389" s="79"/>
      <c r="S389" s="79"/>
      <c r="T389" s="80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9" t="s">
        <v>152</v>
      </c>
      <c r="AU389" s="19" t="s">
        <v>82</v>
      </c>
    </row>
    <row r="390" s="13" customFormat="1">
      <c r="A390" s="13"/>
      <c r="B390" s="217"/>
      <c r="C390" s="218"/>
      <c r="D390" s="211" t="s">
        <v>156</v>
      </c>
      <c r="E390" s="219" t="s">
        <v>17</v>
      </c>
      <c r="F390" s="220" t="s">
        <v>618</v>
      </c>
      <c r="G390" s="218"/>
      <c r="H390" s="221">
        <v>0.45000000000000001</v>
      </c>
      <c r="I390" s="218"/>
      <c r="J390" s="218"/>
      <c r="K390" s="218"/>
      <c r="L390" s="222"/>
      <c r="M390" s="223"/>
      <c r="N390" s="224"/>
      <c r="O390" s="224"/>
      <c r="P390" s="224"/>
      <c r="Q390" s="224"/>
      <c r="R390" s="224"/>
      <c r="S390" s="224"/>
      <c r="T390" s="22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26" t="s">
        <v>156</v>
      </c>
      <c r="AU390" s="226" t="s">
        <v>82</v>
      </c>
      <c r="AV390" s="13" t="s">
        <v>82</v>
      </c>
      <c r="AW390" s="13" t="s">
        <v>34</v>
      </c>
      <c r="AX390" s="13" t="s">
        <v>72</v>
      </c>
      <c r="AY390" s="226" t="s">
        <v>142</v>
      </c>
    </row>
    <row r="391" s="13" customFormat="1">
      <c r="A391" s="13"/>
      <c r="B391" s="217"/>
      <c r="C391" s="218"/>
      <c r="D391" s="211" t="s">
        <v>156</v>
      </c>
      <c r="E391" s="219" t="s">
        <v>17</v>
      </c>
      <c r="F391" s="220" t="s">
        <v>619</v>
      </c>
      <c r="G391" s="218"/>
      <c r="H391" s="221">
        <v>0.375</v>
      </c>
      <c r="I391" s="218"/>
      <c r="J391" s="218"/>
      <c r="K391" s="218"/>
      <c r="L391" s="222"/>
      <c r="M391" s="223"/>
      <c r="N391" s="224"/>
      <c r="O391" s="224"/>
      <c r="P391" s="224"/>
      <c r="Q391" s="224"/>
      <c r="R391" s="224"/>
      <c r="S391" s="224"/>
      <c r="T391" s="22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26" t="s">
        <v>156</v>
      </c>
      <c r="AU391" s="226" t="s">
        <v>82</v>
      </c>
      <c r="AV391" s="13" t="s">
        <v>82</v>
      </c>
      <c r="AW391" s="13" t="s">
        <v>34</v>
      </c>
      <c r="AX391" s="13" t="s">
        <v>72</v>
      </c>
      <c r="AY391" s="226" t="s">
        <v>142</v>
      </c>
    </row>
    <row r="392" s="14" customFormat="1">
      <c r="A392" s="14"/>
      <c r="B392" s="227"/>
      <c r="C392" s="228"/>
      <c r="D392" s="211" t="s">
        <v>156</v>
      </c>
      <c r="E392" s="229" t="s">
        <v>17</v>
      </c>
      <c r="F392" s="230" t="s">
        <v>175</v>
      </c>
      <c r="G392" s="228"/>
      <c r="H392" s="231">
        <v>0.82499999999999996</v>
      </c>
      <c r="I392" s="228"/>
      <c r="J392" s="228"/>
      <c r="K392" s="228"/>
      <c r="L392" s="232"/>
      <c r="M392" s="233"/>
      <c r="N392" s="234"/>
      <c r="O392" s="234"/>
      <c r="P392" s="234"/>
      <c r="Q392" s="234"/>
      <c r="R392" s="234"/>
      <c r="S392" s="234"/>
      <c r="T392" s="235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36" t="s">
        <v>156</v>
      </c>
      <c r="AU392" s="236" t="s">
        <v>82</v>
      </c>
      <c r="AV392" s="14" t="s">
        <v>150</v>
      </c>
      <c r="AW392" s="14" t="s">
        <v>34</v>
      </c>
      <c r="AX392" s="14" t="s">
        <v>80</v>
      </c>
      <c r="AY392" s="236" t="s">
        <v>142</v>
      </c>
    </row>
    <row r="393" s="2" customFormat="1" ht="16.5" customHeight="1">
      <c r="A393" s="34"/>
      <c r="B393" s="35"/>
      <c r="C393" s="199" t="s">
        <v>620</v>
      </c>
      <c r="D393" s="199" t="s">
        <v>145</v>
      </c>
      <c r="E393" s="200" t="s">
        <v>621</v>
      </c>
      <c r="F393" s="201" t="s">
        <v>622</v>
      </c>
      <c r="G393" s="202" t="s">
        <v>309</v>
      </c>
      <c r="H393" s="203">
        <v>15</v>
      </c>
      <c r="I393" s="204">
        <v>200</v>
      </c>
      <c r="J393" s="204">
        <f>ROUND(I393*H393,2)</f>
        <v>3000</v>
      </c>
      <c r="K393" s="201" t="s">
        <v>17</v>
      </c>
      <c r="L393" s="40"/>
      <c r="M393" s="205" t="s">
        <v>17</v>
      </c>
      <c r="N393" s="206" t="s">
        <v>43</v>
      </c>
      <c r="O393" s="207">
        <v>0</v>
      </c>
      <c r="P393" s="207">
        <f>O393*H393</f>
        <v>0</v>
      </c>
      <c r="Q393" s="207">
        <v>0</v>
      </c>
      <c r="R393" s="207">
        <f>Q393*H393</f>
        <v>0</v>
      </c>
      <c r="S393" s="207">
        <v>0</v>
      </c>
      <c r="T393" s="208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209" t="s">
        <v>227</v>
      </c>
      <c r="AT393" s="209" t="s">
        <v>145</v>
      </c>
      <c r="AU393" s="209" t="s">
        <v>82</v>
      </c>
      <c r="AY393" s="19" t="s">
        <v>142</v>
      </c>
      <c r="BE393" s="210">
        <f>IF(N393="základní",J393,0)</f>
        <v>3000</v>
      </c>
      <c r="BF393" s="210">
        <f>IF(N393="snížená",J393,0)</f>
        <v>0</v>
      </c>
      <c r="BG393" s="210">
        <f>IF(N393="zákl. přenesená",J393,0)</f>
        <v>0</v>
      </c>
      <c r="BH393" s="210">
        <f>IF(N393="sníž. přenesená",J393,0)</f>
        <v>0</v>
      </c>
      <c r="BI393" s="210">
        <f>IF(N393="nulová",J393,0)</f>
        <v>0</v>
      </c>
      <c r="BJ393" s="19" t="s">
        <v>80</v>
      </c>
      <c r="BK393" s="210">
        <f>ROUND(I393*H393,2)</f>
        <v>3000</v>
      </c>
      <c r="BL393" s="19" t="s">
        <v>227</v>
      </c>
      <c r="BM393" s="209" t="s">
        <v>623</v>
      </c>
    </row>
    <row r="394" s="2" customFormat="1">
      <c r="A394" s="34"/>
      <c r="B394" s="35"/>
      <c r="C394" s="36"/>
      <c r="D394" s="211" t="s">
        <v>152</v>
      </c>
      <c r="E394" s="36"/>
      <c r="F394" s="212" t="s">
        <v>622</v>
      </c>
      <c r="G394" s="36"/>
      <c r="H394" s="36"/>
      <c r="I394" s="36"/>
      <c r="J394" s="36"/>
      <c r="K394" s="36"/>
      <c r="L394" s="40"/>
      <c r="M394" s="213"/>
      <c r="N394" s="214"/>
      <c r="O394" s="79"/>
      <c r="P394" s="79"/>
      <c r="Q394" s="79"/>
      <c r="R394" s="79"/>
      <c r="S394" s="79"/>
      <c r="T394" s="80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9" t="s">
        <v>152</v>
      </c>
      <c r="AU394" s="19" t="s">
        <v>82</v>
      </c>
    </row>
    <row r="395" s="12" customFormat="1" ht="25.92" customHeight="1">
      <c r="A395" s="12"/>
      <c r="B395" s="184"/>
      <c r="C395" s="185"/>
      <c r="D395" s="186" t="s">
        <v>71</v>
      </c>
      <c r="E395" s="187" t="s">
        <v>273</v>
      </c>
      <c r="F395" s="187" t="s">
        <v>624</v>
      </c>
      <c r="G395" s="185"/>
      <c r="H395" s="185"/>
      <c r="I395" s="185"/>
      <c r="J395" s="188">
        <f>BK395</f>
        <v>10000</v>
      </c>
      <c r="K395" s="185"/>
      <c r="L395" s="189"/>
      <c r="M395" s="190"/>
      <c r="N395" s="191"/>
      <c r="O395" s="191"/>
      <c r="P395" s="192">
        <f>P396</f>
        <v>0</v>
      </c>
      <c r="Q395" s="191"/>
      <c r="R395" s="192">
        <f>R396</f>
        <v>0</v>
      </c>
      <c r="S395" s="191"/>
      <c r="T395" s="193">
        <f>T396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194" t="s">
        <v>176</v>
      </c>
      <c r="AT395" s="195" t="s">
        <v>71</v>
      </c>
      <c r="AU395" s="195" t="s">
        <v>72</v>
      </c>
      <c r="AY395" s="194" t="s">
        <v>142</v>
      </c>
      <c r="BK395" s="196">
        <f>BK396</f>
        <v>10000</v>
      </c>
    </row>
    <row r="396" s="12" customFormat="1" ht="22.8" customHeight="1">
      <c r="A396" s="12"/>
      <c r="B396" s="184"/>
      <c r="C396" s="185"/>
      <c r="D396" s="186" t="s">
        <v>71</v>
      </c>
      <c r="E396" s="197" t="s">
        <v>625</v>
      </c>
      <c r="F396" s="197" t="s">
        <v>626</v>
      </c>
      <c r="G396" s="185"/>
      <c r="H396" s="185"/>
      <c r="I396" s="185"/>
      <c r="J396" s="198">
        <f>BK396</f>
        <v>10000</v>
      </c>
      <c r="K396" s="185"/>
      <c r="L396" s="189"/>
      <c r="M396" s="190"/>
      <c r="N396" s="191"/>
      <c r="O396" s="191"/>
      <c r="P396" s="192">
        <f>SUM(P397:P398)</f>
        <v>0</v>
      </c>
      <c r="Q396" s="191"/>
      <c r="R396" s="192">
        <f>SUM(R397:R398)</f>
        <v>0</v>
      </c>
      <c r="S396" s="191"/>
      <c r="T396" s="193">
        <f>SUM(T397:T398)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194" t="s">
        <v>176</v>
      </c>
      <c r="AT396" s="195" t="s">
        <v>71</v>
      </c>
      <c r="AU396" s="195" t="s">
        <v>80</v>
      </c>
      <c r="AY396" s="194" t="s">
        <v>142</v>
      </c>
      <c r="BK396" s="196">
        <f>SUM(BK397:BK398)</f>
        <v>10000</v>
      </c>
    </row>
    <row r="397" s="2" customFormat="1" ht="16.5" customHeight="1">
      <c r="A397" s="34"/>
      <c r="B397" s="35"/>
      <c r="C397" s="199" t="s">
        <v>627</v>
      </c>
      <c r="D397" s="199" t="s">
        <v>145</v>
      </c>
      <c r="E397" s="200" t="s">
        <v>628</v>
      </c>
      <c r="F397" s="201" t="s">
        <v>629</v>
      </c>
      <c r="G397" s="202" t="s">
        <v>630</v>
      </c>
      <c r="H397" s="203">
        <v>1</v>
      </c>
      <c r="I397" s="204">
        <v>10000</v>
      </c>
      <c r="J397" s="204">
        <f>ROUND(I397*H397,2)</f>
        <v>10000</v>
      </c>
      <c r="K397" s="201" t="s">
        <v>17</v>
      </c>
      <c r="L397" s="40"/>
      <c r="M397" s="205" t="s">
        <v>17</v>
      </c>
      <c r="N397" s="206" t="s">
        <v>43</v>
      </c>
      <c r="O397" s="207">
        <v>0</v>
      </c>
      <c r="P397" s="207">
        <f>O397*H397</f>
        <v>0</v>
      </c>
      <c r="Q397" s="207">
        <v>0</v>
      </c>
      <c r="R397" s="207">
        <f>Q397*H397</f>
        <v>0</v>
      </c>
      <c r="S397" s="207">
        <v>0</v>
      </c>
      <c r="T397" s="208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209" t="s">
        <v>506</v>
      </c>
      <c r="AT397" s="209" t="s">
        <v>145</v>
      </c>
      <c r="AU397" s="209" t="s">
        <v>82</v>
      </c>
      <c r="AY397" s="19" t="s">
        <v>142</v>
      </c>
      <c r="BE397" s="210">
        <f>IF(N397="základní",J397,0)</f>
        <v>10000</v>
      </c>
      <c r="BF397" s="210">
        <f>IF(N397="snížená",J397,0)</f>
        <v>0</v>
      </c>
      <c r="BG397" s="210">
        <f>IF(N397="zákl. přenesená",J397,0)</f>
        <v>0</v>
      </c>
      <c r="BH397" s="210">
        <f>IF(N397="sníž. přenesená",J397,0)</f>
        <v>0</v>
      </c>
      <c r="BI397" s="210">
        <f>IF(N397="nulová",J397,0)</f>
        <v>0</v>
      </c>
      <c r="BJ397" s="19" t="s">
        <v>80</v>
      </c>
      <c r="BK397" s="210">
        <f>ROUND(I397*H397,2)</f>
        <v>10000</v>
      </c>
      <c r="BL397" s="19" t="s">
        <v>506</v>
      </c>
      <c r="BM397" s="209" t="s">
        <v>631</v>
      </c>
    </row>
    <row r="398" s="2" customFormat="1">
      <c r="A398" s="34"/>
      <c r="B398" s="35"/>
      <c r="C398" s="36"/>
      <c r="D398" s="211" t="s">
        <v>152</v>
      </c>
      <c r="E398" s="36"/>
      <c r="F398" s="212" t="s">
        <v>629</v>
      </c>
      <c r="G398" s="36"/>
      <c r="H398" s="36"/>
      <c r="I398" s="36"/>
      <c r="J398" s="36"/>
      <c r="K398" s="36"/>
      <c r="L398" s="40"/>
      <c r="M398" s="258"/>
      <c r="N398" s="259"/>
      <c r="O398" s="260"/>
      <c r="P398" s="260"/>
      <c r="Q398" s="260"/>
      <c r="R398" s="260"/>
      <c r="S398" s="260"/>
      <c r="T398" s="261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9" t="s">
        <v>152</v>
      </c>
      <c r="AU398" s="19" t="s">
        <v>82</v>
      </c>
    </row>
    <row r="399" s="2" customFormat="1" ht="6.96" customHeight="1">
      <c r="A399" s="34"/>
      <c r="B399" s="54"/>
      <c r="C399" s="55"/>
      <c r="D399" s="55"/>
      <c r="E399" s="55"/>
      <c r="F399" s="55"/>
      <c r="G399" s="55"/>
      <c r="H399" s="55"/>
      <c r="I399" s="55"/>
      <c r="J399" s="55"/>
      <c r="K399" s="55"/>
      <c r="L399" s="40"/>
      <c r="M399" s="34"/>
      <c r="O399" s="34"/>
      <c r="P399" s="34"/>
      <c r="Q399" s="34"/>
      <c r="R399" s="34"/>
      <c r="S399" s="34"/>
      <c r="T399" s="34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</row>
  </sheetData>
  <sheetProtection sheet="1" autoFilter="0" formatColumns="0" formatRows="0" objects="1" scenarios="1" spinCount="100000" saltValue="c/vW7O9ZJ6wcTEz8RjbDv+gTvbEj2nQdKfL0YYOQ8CGBXoyVIQJjUIR5EOMstMsLLLg5ikG7+117wDnydvClsg==" hashValue="UnhuHA5+4DsU2vhmMnEiv65l1ey0Czoh5alnfR5QX/Rp+QHvPH6FBq2wNM08Z5/o5z7iq7DewkGp/uIP/+D73A==" algorithmName="SHA-512" password="CC35"/>
  <autoFilter ref="C92:K398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8" r:id="rId1" display="https://podminky.urs.cz/item/CS_URS_2025_02/113201112"/>
    <hyperlink ref="F102" r:id="rId2" display="https://podminky.urs.cz/item/CS_URS_2021_02/115101201"/>
    <hyperlink ref="F106" r:id="rId3" display="https://podminky.urs.cz/item/CS_URS_2021_02/132251104"/>
    <hyperlink ref="F113" r:id="rId4" display="https://podminky.urs.cz/item/CS_URS_2021_02/133454104"/>
    <hyperlink ref="F117" r:id="rId5" display="https://podminky.urs.cz/item/CS_URS_2021_02/162551127"/>
    <hyperlink ref="F131" r:id="rId6" display="https://podminky.urs.cz/item/CS_URS_2021_02/162751137"/>
    <hyperlink ref="F137" r:id="rId7" display="https://podminky.urs.cz/item/CS_URS_2021_02/162751139"/>
    <hyperlink ref="F144" r:id="rId8" display="https://podminky.urs.cz/item/CS_URS_2021_02/167151112"/>
    <hyperlink ref="F159" r:id="rId9" display="https://podminky.urs.cz/item/CS_URS_2021_02/171201231"/>
    <hyperlink ref="F166" r:id="rId10" display="https://podminky.urs.cz/item/CS_URS_2021_02/171251201"/>
    <hyperlink ref="F181" r:id="rId11" display="https://podminky.urs.cz/item/CS_URS_2021_02/174151101"/>
    <hyperlink ref="F195" r:id="rId12" display="https://podminky.urs.cz/item/CS_URS_2021_02/151712111"/>
    <hyperlink ref="F200" r:id="rId13" display="https://podminky.urs.cz/item/CS_URS_2024_01/151712121"/>
    <hyperlink ref="F203" r:id="rId14" display="https://podminky.urs.cz/item/CS_URS_2024_01/153112111"/>
    <hyperlink ref="F208" r:id="rId15" display="https://podminky.urs.cz/item/CS_URS_2024_01/153112122"/>
    <hyperlink ref="F214" r:id="rId16" display="https://podminky.urs.cz/item/CS_URS_2024_01/153113112"/>
    <hyperlink ref="F218" r:id="rId17" display="https://podminky.urs.cz/item/CS_URS_2021_02/272311611"/>
    <hyperlink ref="F222" r:id="rId18" display="https://podminky.urs.cz/item/CS_URS_2021_02/279113141"/>
    <hyperlink ref="F226" r:id="rId19" display="https://podminky.urs.cz/item/CS_URS_2021_02/279361221"/>
    <hyperlink ref="F236" r:id="rId20" display="https://podminky.urs.cz/item/CS_URS_2021_02/411321515"/>
    <hyperlink ref="F240" r:id="rId21" display="https://podminky.urs.cz/item/CS_URS_2021_02/411351011"/>
    <hyperlink ref="F244" r:id="rId22" display="https://podminky.urs.cz/item/CS_URS_2021_02/411351012"/>
    <hyperlink ref="F247" r:id="rId23" display="https://podminky.urs.cz/item/CS_URS_2021_02/451541111"/>
    <hyperlink ref="F251" r:id="rId24" display="https://podminky.urs.cz/item/CS_URS_2025_02/451577777"/>
    <hyperlink ref="F256" r:id="rId25" display="https://podminky.urs.cz/item/CS_URS_2025_02/564851011"/>
    <hyperlink ref="F259" r:id="rId26" display="https://podminky.urs.cz/item/CS_URS_2025_02/596211110"/>
    <hyperlink ref="F266" r:id="rId27" display="https://podminky.urs.cz/item/CS_URS_2025_02/857241131"/>
    <hyperlink ref="F271" r:id="rId28" display="https://podminky.urs.cz/item/CS_URS_2025_02/871254202"/>
    <hyperlink ref="F277" r:id="rId29" display="https://podminky.urs.cz/item/CS_URS_2025_02/871373122"/>
    <hyperlink ref="F283" r:id="rId30" display="https://podminky.urs.cz/item/CS_URS_2025_02/877245201"/>
    <hyperlink ref="F292" r:id="rId31" display="https://podminky.urs.cz/item/CS_URS_2025_02/877245210"/>
    <hyperlink ref="F297" r:id="rId32" display="https://podminky.urs.cz/item/CS_URS_2021_02/894201151"/>
    <hyperlink ref="F301" r:id="rId33" display="https://podminky.urs.cz/item/CS_URS_2021_02/899103112"/>
    <hyperlink ref="F309" r:id="rId34" display="https://podminky.urs.cz/item/CS_URS_2023_02/894118001"/>
    <hyperlink ref="F326" r:id="rId35" display="https://podminky.urs.cz/item/CS_URS_2024_01/894411121"/>
    <hyperlink ref="F329" r:id="rId36" display="https://podminky.urs.cz/item/CS_URS_2024_01/899104112"/>
    <hyperlink ref="F335" r:id="rId37" display="https://podminky.urs.cz/item/CS_URS_2025_02/916231213"/>
    <hyperlink ref="F342" r:id="rId38" display="https://podminky.urs.cz/item/CS_URS_2025_02/933901111"/>
    <hyperlink ref="F350" r:id="rId39" display="https://podminky.urs.cz/item/CS_URS_2021_02/767591012"/>
    <hyperlink ref="F355" r:id="rId40" display="https://podminky.urs.cz/item/CS_URS_2021_02/767591021"/>
    <hyperlink ref="F358" r:id="rId41" display="https://podminky.urs.cz/item/CS_URS_2021_02/767646421"/>
    <hyperlink ref="F363" r:id="rId42" display="https://podminky.urs.cz/item/CS_URS_2021_02/767646422"/>
    <hyperlink ref="F370" r:id="rId43" display="https://podminky.urs.cz/item/CS_URS_2021_02/767861011"/>
    <hyperlink ref="F375" r:id="rId44" display="https://podminky.urs.cz/item/CS_URS_2021_02/767991002"/>
    <hyperlink ref="F381" r:id="rId45" display="https://podminky.urs.cz/item/CS_URS_2021_02/76799511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  <c r="AZ2" s="123" t="s">
        <v>632</v>
      </c>
      <c r="BA2" s="123" t="s">
        <v>633</v>
      </c>
      <c r="BB2" s="123" t="s">
        <v>17</v>
      </c>
      <c r="BC2" s="123" t="s">
        <v>634</v>
      </c>
      <c r="BD2" s="123" t="s">
        <v>82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2"/>
      <c r="AT3" s="19" t="s">
        <v>82</v>
      </c>
      <c r="AZ3" s="123" t="s">
        <v>98</v>
      </c>
      <c r="BA3" s="123" t="s">
        <v>635</v>
      </c>
      <c r="BB3" s="123" t="s">
        <v>17</v>
      </c>
      <c r="BC3" s="123" t="s">
        <v>636</v>
      </c>
      <c r="BD3" s="123" t="s">
        <v>82</v>
      </c>
    </row>
    <row r="4" s="1" customFormat="1" ht="24.96" customHeight="1">
      <c r="B4" s="22"/>
      <c r="D4" s="126" t="s">
        <v>101</v>
      </c>
      <c r="L4" s="22"/>
      <c r="M4" s="127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28" t="s">
        <v>14</v>
      </c>
      <c r="L6" s="22"/>
    </row>
    <row r="7" s="1" customFormat="1" ht="16.5" customHeight="1">
      <c r="B7" s="22"/>
      <c r="E7" s="129" t="str">
        <f>'Rekapitulace stavby'!K6</f>
        <v>ČSOV Středokluky</v>
      </c>
      <c r="F7" s="128"/>
      <c r="G7" s="128"/>
      <c r="H7" s="128"/>
      <c r="L7" s="22"/>
    </row>
    <row r="8" s="2" customFormat="1" ht="12" customHeight="1">
      <c r="A8" s="34"/>
      <c r="B8" s="40"/>
      <c r="C8" s="34"/>
      <c r="D8" s="128" t="s">
        <v>107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1" t="s">
        <v>637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16</v>
      </c>
      <c r="E11" s="34"/>
      <c r="F11" s="132" t="s">
        <v>17</v>
      </c>
      <c r="G11" s="34"/>
      <c r="H11" s="34"/>
      <c r="I11" s="128" t="s">
        <v>18</v>
      </c>
      <c r="J11" s="132" t="s">
        <v>17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19</v>
      </c>
      <c r="E12" s="34"/>
      <c r="F12" s="132" t="s">
        <v>20</v>
      </c>
      <c r="G12" s="34"/>
      <c r="H12" s="34"/>
      <c r="I12" s="128" t="s">
        <v>21</v>
      </c>
      <c r="J12" s="133" t="str">
        <f>'Rekapitulace stavby'!AN8</f>
        <v>22. 8. 2025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23</v>
      </c>
      <c r="E14" s="34"/>
      <c r="F14" s="34"/>
      <c r="G14" s="34"/>
      <c r="H14" s="34"/>
      <c r="I14" s="128" t="s">
        <v>24</v>
      </c>
      <c r="J14" s="132" t="s">
        <v>25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">
        <v>26</v>
      </c>
      <c r="F15" s="34"/>
      <c r="G15" s="34"/>
      <c r="H15" s="34"/>
      <c r="I15" s="128" t="s">
        <v>27</v>
      </c>
      <c r="J15" s="132" t="s">
        <v>17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28</v>
      </c>
      <c r="E17" s="34"/>
      <c r="F17" s="34"/>
      <c r="G17" s="34"/>
      <c r="H17" s="34"/>
      <c r="I17" s="128" t="s">
        <v>24</v>
      </c>
      <c r="J17" s="132" t="str">
        <f>'Rekapitulace stavby'!AN13</f>
        <v/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132" t="str">
        <f>'Rekapitulace stavby'!E14</f>
        <v xml:space="preserve"> </v>
      </c>
      <c r="F18" s="132"/>
      <c r="G18" s="132"/>
      <c r="H18" s="132"/>
      <c r="I18" s="128" t="s">
        <v>27</v>
      </c>
      <c r="J18" s="132" t="str">
        <f>'Rekapitulace stavby'!AN14</f>
        <v/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30</v>
      </c>
      <c r="E20" s="34"/>
      <c r="F20" s="34"/>
      <c r="G20" s="34"/>
      <c r="H20" s="34"/>
      <c r="I20" s="128" t="s">
        <v>24</v>
      </c>
      <c r="J20" s="132" t="s">
        <v>31</v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">
        <v>32</v>
      </c>
      <c r="F21" s="34"/>
      <c r="G21" s="34"/>
      <c r="H21" s="34"/>
      <c r="I21" s="128" t="s">
        <v>27</v>
      </c>
      <c r="J21" s="132" t="s">
        <v>33</v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35</v>
      </c>
      <c r="E23" s="34"/>
      <c r="F23" s="34"/>
      <c r="G23" s="34"/>
      <c r="H23" s="34"/>
      <c r="I23" s="128" t="s">
        <v>24</v>
      </c>
      <c r="J23" s="132" t="s">
        <v>31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">
        <v>32</v>
      </c>
      <c r="F24" s="34"/>
      <c r="G24" s="34"/>
      <c r="H24" s="34"/>
      <c r="I24" s="128" t="s">
        <v>27</v>
      </c>
      <c r="J24" s="132" t="s">
        <v>33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36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47.25" customHeight="1">
      <c r="A27" s="134"/>
      <c r="B27" s="135"/>
      <c r="C27" s="134"/>
      <c r="D27" s="134"/>
      <c r="E27" s="136" t="s">
        <v>37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38</v>
      </c>
      <c r="E30" s="34"/>
      <c r="F30" s="34"/>
      <c r="G30" s="34"/>
      <c r="H30" s="34"/>
      <c r="I30" s="34"/>
      <c r="J30" s="140">
        <f>ROUND(J86, 2)</f>
        <v>153348.70999999999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40</v>
      </c>
      <c r="G32" s="34"/>
      <c r="H32" s="34"/>
      <c r="I32" s="141" t="s">
        <v>39</v>
      </c>
      <c r="J32" s="141" t="s">
        <v>41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42</v>
      </c>
      <c r="E33" s="128" t="s">
        <v>43</v>
      </c>
      <c r="F33" s="143">
        <f>ROUND((SUM(BE86:BE190)),  2)</f>
        <v>153348.70999999999</v>
      </c>
      <c r="G33" s="34"/>
      <c r="H33" s="34"/>
      <c r="I33" s="144">
        <v>0.20999999999999999</v>
      </c>
      <c r="J33" s="143">
        <f>ROUND(((SUM(BE86:BE190))*I33),  2)</f>
        <v>32203.23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44</v>
      </c>
      <c r="F34" s="143">
        <f>ROUND((SUM(BF86:BF190)),  2)</f>
        <v>0</v>
      </c>
      <c r="G34" s="34"/>
      <c r="H34" s="34"/>
      <c r="I34" s="144">
        <v>0.12</v>
      </c>
      <c r="J34" s="143">
        <f>ROUND(((SUM(BF86:BF190))*I34),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45</v>
      </c>
      <c r="F35" s="143">
        <f>ROUND((SUM(BG86:BG190)),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46</v>
      </c>
      <c r="F36" s="143">
        <f>ROUND((SUM(BH86:BH190)),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47</v>
      </c>
      <c r="F37" s="143">
        <f>ROUND((SUM(BI86:BI190)),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47"/>
      <c r="J39" s="150">
        <f>SUM(J30:J37)</f>
        <v>185551.94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5" t="s">
        <v>109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1" t="s">
        <v>14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ČSOV Středokluky</v>
      </c>
      <c r="F48" s="31"/>
      <c r="G48" s="31"/>
      <c r="H48" s="31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107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4" t="str">
        <f>E9</f>
        <v>SO 02 - Úprava propustku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1" t="s">
        <v>19</v>
      </c>
      <c r="D52" s="36"/>
      <c r="E52" s="36"/>
      <c r="F52" s="28" t="str">
        <f>F12</f>
        <v>Středokluky, U Koupaliště</v>
      </c>
      <c r="G52" s="36"/>
      <c r="H52" s="36"/>
      <c r="I52" s="31" t="s">
        <v>21</v>
      </c>
      <c r="J52" s="67" t="str">
        <f>IF(J12="","",J12)</f>
        <v>22. 8. 2025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31" t="s">
        <v>23</v>
      </c>
      <c r="D54" s="36"/>
      <c r="E54" s="36"/>
      <c r="F54" s="28" t="str">
        <f>E15</f>
        <v>Obec Středokluky</v>
      </c>
      <c r="G54" s="36"/>
      <c r="H54" s="36"/>
      <c r="I54" s="31" t="s">
        <v>30</v>
      </c>
      <c r="J54" s="32" t="str">
        <f>E21</f>
        <v>HADRABA, s.r.o.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1" t="s">
        <v>28</v>
      </c>
      <c r="D55" s="36"/>
      <c r="E55" s="36"/>
      <c r="F55" s="28" t="str">
        <f>IF(E18="","",E18)</f>
        <v xml:space="preserve"> </v>
      </c>
      <c r="G55" s="36"/>
      <c r="H55" s="36"/>
      <c r="I55" s="31" t="s">
        <v>35</v>
      </c>
      <c r="J55" s="32" t="str">
        <f>E24</f>
        <v>HADRABA, s.r.o.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110</v>
      </c>
      <c r="D57" s="158"/>
      <c r="E57" s="158"/>
      <c r="F57" s="158"/>
      <c r="G57" s="158"/>
      <c r="H57" s="158"/>
      <c r="I57" s="158"/>
      <c r="J57" s="159" t="s">
        <v>111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70</v>
      </c>
      <c r="D59" s="36"/>
      <c r="E59" s="36"/>
      <c r="F59" s="36"/>
      <c r="G59" s="36"/>
      <c r="H59" s="36"/>
      <c r="I59" s="36"/>
      <c r="J59" s="97">
        <f>J86</f>
        <v>153348.71000000002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112</v>
      </c>
    </row>
    <row r="60" s="9" customFormat="1" ht="24.96" customHeight="1">
      <c r="A60" s="9"/>
      <c r="B60" s="161"/>
      <c r="C60" s="162"/>
      <c r="D60" s="163" t="s">
        <v>113</v>
      </c>
      <c r="E60" s="164"/>
      <c r="F60" s="164"/>
      <c r="G60" s="164"/>
      <c r="H60" s="164"/>
      <c r="I60" s="164"/>
      <c r="J60" s="165">
        <f>J87</f>
        <v>153348.71000000002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7"/>
      <c r="C61" s="168"/>
      <c r="D61" s="169" t="s">
        <v>114</v>
      </c>
      <c r="E61" s="170"/>
      <c r="F61" s="170"/>
      <c r="G61" s="170"/>
      <c r="H61" s="170"/>
      <c r="I61" s="170"/>
      <c r="J61" s="171">
        <f>J88</f>
        <v>10264.960000000001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7"/>
      <c r="C62" s="168"/>
      <c r="D62" s="169" t="s">
        <v>116</v>
      </c>
      <c r="E62" s="170"/>
      <c r="F62" s="170"/>
      <c r="G62" s="170"/>
      <c r="H62" s="170"/>
      <c r="I62" s="170"/>
      <c r="J62" s="171">
        <f>J126</f>
        <v>10226.4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7"/>
      <c r="C63" s="168"/>
      <c r="D63" s="169" t="s">
        <v>118</v>
      </c>
      <c r="E63" s="170"/>
      <c r="F63" s="170"/>
      <c r="G63" s="170"/>
      <c r="H63" s="170"/>
      <c r="I63" s="170"/>
      <c r="J63" s="171">
        <f>J138</f>
        <v>8286.2600000000002</v>
      </c>
      <c r="K63" s="168"/>
      <c r="L63" s="17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7"/>
      <c r="C64" s="168"/>
      <c r="D64" s="169" t="s">
        <v>638</v>
      </c>
      <c r="E64" s="170"/>
      <c r="F64" s="170"/>
      <c r="G64" s="170"/>
      <c r="H64" s="170"/>
      <c r="I64" s="170"/>
      <c r="J64" s="171">
        <f>J143</f>
        <v>30071.889999999999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7"/>
      <c r="C65" s="168"/>
      <c r="D65" s="169" t="s">
        <v>639</v>
      </c>
      <c r="E65" s="170"/>
      <c r="F65" s="170"/>
      <c r="G65" s="170"/>
      <c r="H65" s="170"/>
      <c r="I65" s="170"/>
      <c r="J65" s="171">
        <f>J173</f>
        <v>47750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7"/>
      <c r="C66" s="168"/>
      <c r="D66" s="169" t="s">
        <v>122</v>
      </c>
      <c r="E66" s="170"/>
      <c r="F66" s="170"/>
      <c r="G66" s="170"/>
      <c r="H66" s="170"/>
      <c r="I66" s="170"/>
      <c r="J66" s="171">
        <f>J179</f>
        <v>46749.200000000004</v>
      </c>
      <c r="K66" s="168"/>
      <c r="L66" s="17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6.96" customHeight="1">
      <c r="A68" s="34"/>
      <c r="B68" s="54"/>
      <c r="C68" s="55"/>
      <c r="D68" s="55"/>
      <c r="E68" s="55"/>
      <c r="F68" s="55"/>
      <c r="G68" s="55"/>
      <c r="H68" s="55"/>
      <c r="I68" s="55"/>
      <c r="J68" s="55"/>
      <c r="K68" s="55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="2" customFormat="1" ht="6.96" customHeight="1">
      <c r="A72" s="34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24.96" customHeight="1">
      <c r="A73" s="34"/>
      <c r="B73" s="35"/>
      <c r="C73" s="25" t="s">
        <v>127</v>
      </c>
      <c r="D73" s="36"/>
      <c r="E73" s="36"/>
      <c r="F73" s="36"/>
      <c r="G73" s="36"/>
      <c r="H73" s="36"/>
      <c r="I73" s="36"/>
      <c r="J73" s="36"/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2" customHeight="1">
      <c r="A75" s="34"/>
      <c r="B75" s="35"/>
      <c r="C75" s="31" t="s">
        <v>14</v>
      </c>
      <c r="D75" s="36"/>
      <c r="E75" s="36"/>
      <c r="F75" s="36"/>
      <c r="G75" s="36"/>
      <c r="H75" s="36"/>
      <c r="I75" s="36"/>
      <c r="J75" s="36"/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6.5" customHeight="1">
      <c r="A76" s="34"/>
      <c r="B76" s="35"/>
      <c r="C76" s="36"/>
      <c r="D76" s="36"/>
      <c r="E76" s="156" t="str">
        <f>E7</f>
        <v>ČSOV Středokluky</v>
      </c>
      <c r="F76" s="31"/>
      <c r="G76" s="31"/>
      <c r="H76" s="31"/>
      <c r="I76" s="36"/>
      <c r="J76" s="36"/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2" customHeight="1">
      <c r="A77" s="34"/>
      <c r="B77" s="35"/>
      <c r="C77" s="31" t="s">
        <v>107</v>
      </c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6.5" customHeight="1">
      <c r="A78" s="34"/>
      <c r="B78" s="35"/>
      <c r="C78" s="36"/>
      <c r="D78" s="36"/>
      <c r="E78" s="64" t="str">
        <f>E9</f>
        <v>SO 02 - Úprava propustku</v>
      </c>
      <c r="F78" s="36"/>
      <c r="G78" s="36"/>
      <c r="H78" s="36"/>
      <c r="I78" s="36"/>
      <c r="J78" s="36"/>
      <c r="K78" s="36"/>
      <c r="L78" s="13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6.96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3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2" customHeight="1">
      <c r="A80" s="34"/>
      <c r="B80" s="35"/>
      <c r="C80" s="31" t="s">
        <v>19</v>
      </c>
      <c r="D80" s="36"/>
      <c r="E80" s="36"/>
      <c r="F80" s="28" t="str">
        <f>F12</f>
        <v>Středokluky, U Koupaliště</v>
      </c>
      <c r="G80" s="36"/>
      <c r="H80" s="36"/>
      <c r="I80" s="31" t="s">
        <v>21</v>
      </c>
      <c r="J80" s="67" t="str">
        <f>IF(J12="","",J12)</f>
        <v>22. 8. 2025</v>
      </c>
      <c r="K80" s="36"/>
      <c r="L80" s="13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6.96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3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5.15" customHeight="1">
      <c r="A82" s="34"/>
      <c r="B82" s="35"/>
      <c r="C82" s="31" t="s">
        <v>23</v>
      </c>
      <c r="D82" s="36"/>
      <c r="E82" s="36"/>
      <c r="F82" s="28" t="str">
        <f>E15</f>
        <v>Obec Středokluky</v>
      </c>
      <c r="G82" s="36"/>
      <c r="H82" s="36"/>
      <c r="I82" s="31" t="s">
        <v>30</v>
      </c>
      <c r="J82" s="32" t="str">
        <f>E21</f>
        <v>HADRABA, s.r.o.</v>
      </c>
      <c r="K82" s="36"/>
      <c r="L82" s="13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5.15" customHeight="1">
      <c r="A83" s="34"/>
      <c r="B83" s="35"/>
      <c r="C83" s="31" t="s">
        <v>28</v>
      </c>
      <c r="D83" s="36"/>
      <c r="E83" s="36"/>
      <c r="F83" s="28" t="str">
        <f>IF(E18="","",E18)</f>
        <v xml:space="preserve"> </v>
      </c>
      <c r="G83" s="36"/>
      <c r="H83" s="36"/>
      <c r="I83" s="31" t="s">
        <v>35</v>
      </c>
      <c r="J83" s="32" t="str">
        <f>E24</f>
        <v>HADRABA, s.r.o.</v>
      </c>
      <c r="K83" s="36"/>
      <c r="L83" s="13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0.32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30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11" customFormat="1" ht="29.28" customHeight="1">
      <c r="A85" s="173"/>
      <c r="B85" s="174"/>
      <c r="C85" s="175" t="s">
        <v>128</v>
      </c>
      <c r="D85" s="176" t="s">
        <v>57</v>
      </c>
      <c r="E85" s="176" t="s">
        <v>53</v>
      </c>
      <c r="F85" s="176" t="s">
        <v>54</v>
      </c>
      <c r="G85" s="176" t="s">
        <v>129</v>
      </c>
      <c r="H85" s="176" t="s">
        <v>130</v>
      </c>
      <c r="I85" s="176" t="s">
        <v>131</v>
      </c>
      <c r="J85" s="176" t="s">
        <v>111</v>
      </c>
      <c r="K85" s="177" t="s">
        <v>132</v>
      </c>
      <c r="L85" s="178"/>
      <c r="M85" s="87" t="s">
        <v>17</v>
      </c>
      <c r="N85" s="88" t="s">
        <v>42</v>
      </c>
      <c r="O85" s="88" t="s">
        <v>133</v>
      </c>
      <c r="P85" s="88" t="s">
        <v>134</v>
      </c>
      <c r="Q85" s="88" t="s">
        <v>135</v>
      </c>
      <c r="R85" s="88" t="s">
        <v>136</v>
      </c>
      <c r="S85" s="88" t="s">
        <v>137</v>
      </c>
      <c r="T85" s="89" t="s">
        <v>138</v>
      </c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</row>
    <row r="86" s="2" customFormat="1" ht="22.8" customHeight="1">
      <c r="A86" s="34"/>
      <c r="B86" s="35"/>
      <c r="C86" s="94" t="s">
        <v>139</v>
      </c>
      <c r="D86" s="36"/>
      <c r="E86" s="36"/>
      <c r="F86" s="36"/>
      <c r="G86" s="36"/>
      <c r="H86" s="36"/>
      <c r="I86" s="36"/>
      <c r="J86" s="179">
        <f>BK86</f>
        <v>153348.71000000002</v>
      </c>
      <c r="K86" s="36"/>
      <c r="L86" s="40"/>
      <c r="M86" s="90"/>
      <c r="N86" s="180"/>
      <c r="O86" s="91"/>
      <c r="P86" s="181">
        <f>P87</f>
        <v>75.01615000000001</v>
      </c>
      <c r="Q86" s="91"/>
      <c r="R86" s="181">
        <f>R87</f>
        <v>32.898775209</v>
      </c>
      <c r="S86" s="91"/>
      <c r="T86" s="182">
        <f>T87</f>
        <v>1.6200000000000001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9" t="s">
        <v>71</v>
      </c>
      <c r="AU86" s="19" t="s">
        <v>112</v>
      </c>
      <c r="BK86" s="183">
        <f>BK87</f>
        <v>153348.71000000002</v>
      </c>
    </row>
    <row r="87" s="12" customFormat="1" ht="25.92" customHeight="1">
      <c r="A87" s="12"/>
      <c r="B87" s="184"/>
      <c r="C87" s="185"/>
      <c r="D87" s="186" t="s">
        <v>71</v>
      </c>
      <c r="E87" s="187" t="s">
        <v>140</v>
      </c>
      <c r="F87" s="187" t="s">
        <v>141</v>
      </c>
      <c r="G87" s="185"/>
      <c r="H87" s="185"/>
      <c r="I87" s="185"/>
      <c r="J87" s="188">
        <f>BK87</f>
        <v>153348.71000000002</v>
      </c>
      <c r="K87" s="185"/>
      <c r="L87" s="189"/>
      <c r="M87" s="190"/>
      <c r="N87" s="191"/>
      <c r="O87" s="191"/>
      <c r="P87" s="192">
        <f>P88+P126+P138+P143+P173+P179</f>
        <v>75.01615000000001</v>
      </c>
      <c r="Q87" s="191"/>
      <c r="R87" s="192">
        <f>R88+R126+R138+R143+R173+R179</f>
        <v>32.898775209</v>
      </c>
      <c r="S87" s="191"/>
      <c r="T87" s="193">
        <f>T88+T126+T138+T143+T173+T179</f>
        <v>1.6200000000000001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4" t="s">
        <v>80</v>
      </c>
      <c r="AT87" s="195" t="s">
        <v>71</v>
      </c>
      <c r="AU87" s="195" t="s">
        <v>72</v>
      </c>
      <c r="AY87" s="194" t="s">
        <v>142</v>
      </c>
      <c r="BK87" s="196">
        <f>BK88+BK126+BK138+BK143+BK173+BK179</f>
        <v>153348.71000000002</v>
      </c>
    </row>
    <row r="88" s="12" customFormat="1" ht="22.8" customHeight="1">
      <c r="A88" s="12"/>
      <c r="B88" s="184"/>
      <c r="C88" s="185"/>
      <c r="D88" s="186" t="s">
        <v>71</v>
      </c>
      <c r="E88" s="197" t="s">
        <v>80</v>
      </c>
      <c r="F88" s="197" t="s">
        <v>143</v>
      </c>
      <c r="G88" s="185"/>
      <c r="H88" s="185"/>
      <c r="I88" s="185"/>
      <c r="J88" s="198">
        <f>BK88</f>
        <v>10264.960000000001</v>
      </c>
      <c r="K88" s="185"/>
      <c r="L88" s="189"/>
      <c r="M88" s="190"/>
      <c r="N88" s="191"/>
      <c r="O88" s="191"/>
      <c r="P88" s="192">
        <f>SUM(P89:P125)</f>
        <v>6.5932799999999991</v>
      </c>
      <c r="Q88" s="191"/>
      <c r="R88" s="192">
        <f>SUM(R89:R125)</f>
        <v>0</v>
      </c>
      <c r="S88" s="191"/>
      <c r="T88" s="193">
        <f>SUM(T89:T125)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4" t="s">
        <v>80</v>
      </c>
      <c r="AT88" s="195" t="s">
        <v>71</v>
      </c>
      <c r="AU88" s="195" t="s">
        <v>80</v>
      </c>
      <c r="AY88" s="194" t="s">
        <v>142</v>
      </c>
      <c r="BK88" s="196">
        <f>SUM(BK89:BK125)</f>
        <v>10264.960000000001</v>
      </c>
    </row>
    <row r="89" s="2" customFormat="1" ht="16.5" customHeight="1">
      <c r="A89" s="34"/>
      <c r="B89" s="35"/>
      <c r="C89" s="199" t="s">
        <v>80</v>
      </c>
      <c r="D89" s="199" t="s">
        <v>145</v>
      </c>
      <c r="E89" s="200" t="s">
        <v>640</v>
      </c>
      <c r="F89" s="201" t="s">
        <v>641</v>
      </c>
      <c r="G89" s="202" t="s">
        <v>168</v>
      </c>
      <c r="H89" s="203">
        <v>20.399999999999999</v>
      </c>
      <c r="I89" s="204">
        <v>113.69</v>
      </c>
      <c r="J89" s="204">
        <f>ROUND(I89*H89,2)</f>
        <v>2319.2800000000002</v>
      </c>
      <c r="K89" s="201" t="s">
        <v>149</v>
      </c>
      <c r="L89" s="40"/>
      <c r="M89" s="205" t="s">
        <v>17</v>
      </c>
      <c r="N89" s="206" t="s">
        <v>43</v>
      </c>
      <c r="O89" s="207">
        <v>0.091999999999999998</v>
      </c>
      <c r="P89" s="207">
        <f>O89*H89</f>
        <v>1.8767999999999998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209" t="s">
        <v>150</v>
      </c>
      <c r="AT89" s="209" t="s">
        <v>145</v>
      </c>
      <c r="AU89" s="209" t="s">
        <v>82</v>
      </c>
      <c r="AY89" s="19" t="s">
        <v>142</v>
      </c>
      <c r="BE89" s="210">
        <f>IF(N89="základní",J89,0)</f>
        <v>2319.2800000000002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9" t="s">
        <v>80</v>
      </c>
      <c r="BK89" s="210">
        <f>ROUND(I89*H89,2)</f>
        <v>2319.2800000000002</v>
      </c>
      <c r="BL89" s="19" t="s">
        <v>150</v>
      </c>
      <c r="BM89" s="209" t="s">
        <v>642</v>
      </c>
    </row>
    <row r="90" s="2" customFormat="1">
      <c r="A90" s="34"/>
      <c r="B90" s="35"/>
      <c r="C90" s="36"/>
      <c r="D90" s="211" t="s">
        <v>152</v>
      </c>
      <c r="E90" s="36"/>
      <c r="F90" s="212" t="s">
        <v>643</v>
      </c>
      <c r="G90" s="36"/>
      <c r="H90" s="36"/>
      <c r="I90" s="36"/>
      <c r="J90" s="36"/>
      <c r="K90" s="36"/>
      <c r="L90" s="40"/>
      <c r="M90" s="213"/>
      <c r="N90" s="214"/>
      <c r="O90" s="79"/>
      <c r="P90" s="79"/>
      <c r="Q90" s="79"/>
      <c r="R90" s="79"/>
      <c r="S90" s="79"/>
      <c r="T90" s="80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9" t="s">
        <v>152</v>
      </c>
      <c r="AU90" s="19" t="s">
        <v>82</v>
      </c>
    </row>
    <row r="91" s="2" customFormat="1">
      <c r="A91" s="34"/>
      <c r="B91" s="35"/>
      <c r="C91" s="36"/>
      <c r="D91" s="215" t="s">
        <v>154</v>
      </c>
      <c r="E91" s="36"/>
      <c r="F91" s="216" t="s">
        <v>644</v>
      </c>
      <c r="G91" s="36"/>
      <c r="H91" s="36"/>
      <c r="I91" s="36"/>
      <c r="J91" s="36"/>
      <c r="K91" s="36"/>
      <c r="L91" s="40"/>
      <c r="M91" s="213"/>
      <c r="N91" s="214"/>
      <c r="O91" s="79"/>
      <c r="P91" s="79"/>
      <c r="Q91" s="79"/>
      <c r="R91" s="79"/>
      <c r="S91" s="79"/>
      <c r="T91" s="80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9" t="s">
        <v>154</v>
      </c>
      <c r="AU91" s="19" t="s">
        <v>82</v>
      </c>
    </row>
    <row r="92" s="13" customFormat="1">
      <c r="A92" s="13"/>
      <c r="B92" s="217"/>
      <c r="C92" s="218"/>
      <c r="D92" s="211" t="s">
        <v>156</v>
      </c>
      <c r="E92" s="219" t="s">
        <v>17</v>
      </c>
      <c r="F92" s="220" t="s">
        <v>645</v>
      </c>
      <c r="G92" s="218"/>
      <c r="H92" s="221">
        <v>2.3999999999999999</v>
      </c>
      <c r="I92" s="218"/>
      <c r="J92" s="218"/>
      <c r="K92" s="218"/>
      <c r="L92" s="222"/>
      <c r="M92" s="223"/>
      <c r="N92" s="224"/>
      <c r="O92" s="224"/>
      <c r="P92" s="224"/>
      <c r="Q92" s="224"/>
      <c r="R92" s="224"/>
      <c r="S92" s="224"/>
      <c r="T92" s="22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6" t="s">
        <v>156</v>
      </c>
      <c r="AU92" s="226" t="s">
        <v>82</v>
      </c>
      <c r="AV92" s="13" t="s">
        <v>82</v>
      </c>
      <c r="AW92" s="13" t="s">
        <v>34</v>
      </c>
      <c r="AX92" s="13" t="s">
        <v>72</v>
      </c>
      <c r="AY92" s="226" t="s">
        <v>142</v>
      </c>
    </row>
    <row r="93" s="13" customFormat="1">
      <c r="A93" s="13"/>
      <c r="B93" s="217"/>
      <c r="C93" s="218"/>
      <c r="D93" s="211" t="s">
        <v>156</v>
      </c>
      <c r="E93" s="219" t="s">
        <v>17</v>
      </c>
      <c r="F93" s="220" t="s">
        <v>646</v>
      </c>
      <c r="G93" s="218"/>
      <c r="H93" s="221">
        <v>18</v>
      </c>
      <c r="I93" s="218"/>
      <c r="J93" s="218"/>
      <c r="K93" s="218"/>
      <c r="L93" s="222"/>
      <c r="M93" s="223"/>
      <c r="N93" s="224"/>
      <c r="O93" s="224"/>
      <c r="P93" s="224"/>
      <c r="Q93" s="224"/>
      <c r="R93" s="224"/>
      <c r="S93" s="224"/>
      <c r="T93" s="22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6" t="s">
        <v>156</v>
      </c>
      <c r="AU93" s="226" t="s">
        <v>82</v>
      </c>
      <c r="AV93" s="13" t="s">
        <v>82</v>
      </c>
      <c r="AW93" s="13" t="s">
        <v>34</v>
      </c>
      <c r="AX93" s="13" t="s">
        <v>72</v>
      </c>
      <c r="AY93" s="226" t="s">
        <v>142</v>
      </c>
    </row>
    <row r="94" s="14" customFormat="1">
      <c r="A94" s="14"/>
      <c r="B94" s="227"/>
      <c r="C94" s="228"/>
      <c r="D94" s="211" t="s">
        <v>156</v>
      </c>
      <c r="E94" s="229" t="s">
        <v>632</v>
      </c>
      <c r="F94" s="230" t="s">
        <v>175</v>
      </c>
      <c r="G94" s="228"/>
      <c r="H94" s="231">
        <v>20.399999999999999</v>
      </c>
      <c r="I94" s="228"/>
      <c r="J94" s="228"/>
      <c r="K94" s="228"/>
      <c r="L94" s="232"/>
      <c r="M94" s="233"/>
      <c r="N94" s="234"/>
      <c r="O94" s="234"/>
      <c r="P94" s="234"/>
      <c r="Q94" s="234"/>
      <c r="R94" s="234"/>
      <c r="S94" s="234"/>
      <c r="T94" s="23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6" t="s">
        <v>156</v>
      </c>
      <c r="AU94" s="236" t="s">
        <v>82</v>
      </c>
      <c r="AV94" s="14" t="s">
        <v>150</v>
      </c>
      <c r="AW94" s="14" t="s">
        <v>34</v>
      </c>
      <c r="AX94" s="14" t="s">
        <v>80</v>
      </c>
      <c r="AY94" s="236" t="s">
        <v>142</v>
      </c>
    </row>
    <row r="95" s="2" customFormat="1" ht="21.75" customHeight="1">
      <c r="A95" s="34"/>
      <c r="B95" s="35"/>
      <c r="C95" s="199" t="s">
        <v>82</v>
      </c>
      <c r="D95" s="199" t="s">
        <v>145</v>
      </c>
      <c r="E95" s="200" t="s">
        <v>647</v>
      </c>
      <c r="F95" s="201" t="s">
        <v>648</v>
      </c>
      <c r="G95" s="202" t="s">
        <v>168</v>
      </c>
      <c r="H95" s="203">
        <v>16.32</v>
      </c>
      <c r="I95" s="204">
        <v>111.5</v>
      </c>
      <c r="J95" s="204">
        <f>ROUND(I95*H95,2)</f>
        <v>1819.6800000000001</v>
      </c>
      <c r="K95" s="201" t="s">
        <v>149</v>
      </c>
      <c r="L95" s="40"/>
      <c r="M95" s="205" t="s">
        <v>17</v>
      </c>
      <c r="N95" s="206" t="s">
        <v>43</v>
      </c>
      <c r="O95" s="207">
        <v>0.048000000000000001</v>
      </c>
      <c r="P95" s="207">
        <f>O95*H95</f>
        <v>0.78336000000000006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209" t="s">
        <v>150</v>
      </c>
      <c r="AT95" s="209" t="s">
        <v>145</v>
      </c>
      <c r="AU95" s="209" t="s">
        <v>82</v>
      </c>
      <c r="AY95" s="19" t="s">
        <v>142</v>
      </c>
      <c r="BE95" s="210">
        <f>IF(N95="základní",J95,0)</f>
        <v>1819.6800000000001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9" t="s">
        <v>80</v>
      </c>
      <c r="BK95" s="210">
        <f>ROUND(I95*H95,2)</f>
        <v>1819.6800000000001</v>
      </c>
      <c r="BL95" s="19" t="s">
        <v>150</v>
      </c>
      <c r="BM95" s="209" t="s">
        <v>649</v>
      </c>
    </row>
    <row r="96" s="2" customFormat="1">
      <c r="A96" s="34"/>
      <c r="B96" s="35"/>
      <c r="C96" s="36"/>
      <c r="D96" s="211" t="s">
        <v>152</v>
      </c>
      <c r="E96" s="36"/>
      <c r="F96" s="212" t="s">
        <v>650</v>
      </c>
      <c r="G96" s="36"/>
      <c r="H96" s="36"/>
      <c r="I96" s="36"/>
      <c r="J96" s="36"/>
      <c r="K96" s="36"/>
      <c r="L96" s="40"/>
      <c r="M96" s="213"/>
      <c r="N96" s="214"/>
      <c r="O96" s="79"/>
      <c r="P96" s="79"/>
      <c r="Q96" s="79"/>
      <c r="R96" s="79"/>
      <c r="S96" s="79"/>
      <c r="T96" s="80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9" t="s">
        <v>152</v>
      </c>
      <c r="AU96" s="19" t="s">
        <v>82</v>
      </c>
    </row>
    <row r="97" s="2" customFormat="1">
      <c r="A97" s="34"/>
      <c r="B97" s="35"/>
      <c r="C97" s="36"/>
      <c r="D97" s="215" t="s">
        <v>154</v>
      </c>
      <c r="E97" s="36"/>
      <c r="F97" s="216" t="s">
        <v>651</v>
      </c>
      <c r="G97" s="36"/>
      <c r="H97" s="36"/>
      <c r="I97" s="36"/>
      <c r="J97" s="36"/>
      <c r="K97" s="36"/>
      <c r="L97" s="40"/>
      <c r="M97" s="213"/>
      <c r="N97" s="214"/>
      <c r="O97" s="79"/>
      <c r="P97" s="79"/>
      <c r="Q97" s="79"/>
      <c r="R97" s="79"/>
      <c r="S97" s="79"/>
      <c r="T97" s="80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154</v>
      </c>
      <c r="AU97" s="19" t="s">
        <v>82</v>
      </c>
    </row>
    <row r="98" s="13" customFormat="1">
      <c r="A98" s="13"/>
      <c r="B98" s="217"/>
      <c r="C98" s="218"/>
      <c r="D98" s="211" t="s">
        <v>156</v>
      </c>
      <c r="E98" s="219" t="s">
        <v>17</v>
      </c>
      <c r="F98" s="220" t="s">
        <v>652</v>
      </c>
      <c r="G98" s="218"/>
      <c r="H98" s="221">
        <v>16.32</v>
      </c>
      <c r="I98" s="218"/>
      <c r="J98" s="218"/>
      <c r="K98" s="218"/>
      <c r="L98" s="222"/>
      <c r="M98" s="223"/>
      <c r="N98" s="224"/>
      <c r="O98" s="224"/>
      <c r="P98" s="224"/>
      <c r="Q98" s="224"/>
      <c r="R98" s="224"/>
      <c r="S98" s="224"/>
      <c r="T98" s="22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6" t="s">
        <v>156</v>
      </c>
      <c r="AU98" s="226" t="s">
        <v>82</v>
      </c>
      <c r="AV98" s="13" t="s">
        <v>82</v>
      </c>
      <c r="AW98" s="13" t="s">
        <v>34</v>
      </c>
      <c r="AX98" s="13" t="s">
        <v>72</v>
      </c>
      <c r="AY98" s="226" t="s">
        <v>142</v>
      </c>
    </row>
    <row r="99" s="14" customFormat="1">
      <c r="A99" s="14"/>
      <c r="B99" s="227"/>
      <c r="C99" s="228"/>
      <c r="D99" s="211" t="s">
        <v>156</v>
      </c>
      <c r="E99" s="229" t="s">
        <v>98</v>
      </c>
      <c r="F99" s="230" t="s">
        <v>175</v>
      </c>
      <c r="G99" s="228"/>
      <c r="H99" s="231">
        <v>16.32</v>
      </c>
      <c r="I99" s="228"/>
      <c r="J99" s="228"/>
      <c r="K99" s="228"/>
      <c r="L99" s="232"/>
      <c r="M99" s="233"/>
      <c r="N99" s="234"/>
      <c r="O99" s="234"/>
      <c r="P99" s="234"/>
      <c r="Q99" s="234"/>
      <c r="R99" s="234"/>
      <c r="S99" s="234"/>
      <c r="T99" s="23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6" t="s">
        <v>156</v>
      </c>
      <c r="AU99" s="236" t="s">
        <v>82</v>
      </c>
      <c r="AV99" s="14" t="s">
        <v>150</v>
      </c>
      <c r="AW99" s="14" t="s">
        <v>34</v>
      </c>
      <c r="AX99" s="14" t="s">
        <v>80</v>
      </c>
      <c r="AY99" s="236" t="s">
        <v>142</v>
      </c>
    </row>
    <row r="100" s="2" customFormat="1">
      <c r="A100" s="34"/>
      <c r="B100" s="35"/>
      <c r="C100" s="36"/>
      <c r="D100" s="211" t="s">
        <v>191</v>
      </c>
      <c r="E100" s="36"/>
      <c r="F100" s="246" t="s">
        <v>653</v>
      </c>
      <c r="G100" s="36"/>
      <c r="H100" s="36"/>
      <c r="I100" s="36"/>
      <c r="J100" s="36"/>
      <c r="K100" s="36"/>
      <c r="L100" s="40"/>
      <c r="M100" s="213"/>
      <c r="N100" s="214"/>
      <c r="O100" s="79"/>
      <c r="P100" s="79"/>
      <c r="Q100" s="79"/>
      <c r="R100" s="79"/>
      <c r="S100" s="79"/>
      <c r="T100" s="80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9" t="s">
        <v>82</v>
      </c>
    </row>
    <row r="101" s="2" customFormat="1">
      <c r="A101" s="34"/>
      <c r="B101" s="35"/>
      <c r="C101" s="36"/>
      <c r="D101" s="211" t="s">
        <v>191</v>
      </c>
      <c r="E101" s="36"/>
      <c r="F101" s="246" t="s">
        <v>654</v>
      </c>
      <c r="G101" s="36"/>
      <c r="H101" s="36"/>
      <c r="I101" s="36"/>
      <c r="J101" s="36"/>
      <c r="K101" s="36"/>
      <c r="L101" s="40"/>
      <c r="M101" s="213"/>
      <c r="N101" s="214"/>
      <c r="O101" s="79"/>
      <c r="P101" s="79"/>
      <c r="Q101" s="79"/>
      <c r="R101" s="79"/>
      <c r="S101" s="79"/>
      <c r="T101" s="80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U101" s="19" t="s">
        <v>82</v>
      </c>
    </row>
    <row r="102" s="2" customFormat="1">
      <c r="A102" s="34"/>
      <c r="B102" s="35"/>
      <c r="C102" s="36"/>
      <c r="D102" s="211" t="s">
        <v>191</v>
      </c>
      <c r="E102" s="36"/>
      <c r="F102" s="247" t="s">
        <v>645</v>
      </c>
      <c r="G102" s="36"/>
      <c r="H102" s="248">
        <v>2.3999999999999999</v>
      </c>
      <c r="I102" s="36"/>
      <c r="J102" s="36"/>
      <c r="K102" s="36"/>
      <c r="L102" s="40"/>
      <c r="M102" s="213"/>
      <c r="N102" s="214"/>
      <c r="O102" s="79"/>
      <c r="P102" s="79"/>
      <c r="Q102" s="79"/>
      <c r="R102" s="79"/>
      <c r="S102" s="79"/>
      <c r="T102" s="80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U102" s="19" t="s">
        <v>82</v>
      </c>
    </row>
    <row r="103" s="2" customFormat="1">
      <c r="A103" s="34"/>
      <c r="B103" s="35"/>
      <c r="C103" s="36"/>
      <c r="D103" s="211" t="s">
        <v>191</v>
      </c>
      <c r="E103" s="36"/>
      <c r="F103" s="247" t="s">
        <v>646</v>
      </c>
      <c r="G103" s="36"/>
      <c r="H103" s="248">
        <v>18</v>
      </c>
      <c r="I103" s="36"/>
      <c r="J103" s="36"/>
      <c r="K103" s="36"/>
      <c r="L103" s="40"/>
      <c r="M103" s="213"/>
      <c r="N103" s="214"/>
      <c r="O103" s="79"/>
      <c r="P103" s="79"/>
      <c r="Q103" s="79"/>
      <c r="R103" s="79"/>
      <c r="S103" s="79"/>
      <c r="T103" s="80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U103" s="19" t="s">
        <v>82</v>
      </c>
    </row>
    <row r="104" s="2" customFormat="1">
      <c r="A104" s="34"/>
      <c r="B104" s="35"/>
      <c r="C104" s="36"/>
      <c r="D104" s="211" t="s">
        <v>191</v>
      </c>
      <c r="E104" s="36"/>
      <c r="F104" s="247" t="s">
        <v>175</v>
      </c>
      <c r="G104" s="36"/>
      <c r="H104" s="248">
        <v>20.399999999999999</v>
      </c>
      <c r="I104" s="36"/>
      <c r="J104" s="36"/>
      <c r="K104" s="36"/>
      <c r="L104" s="40"/>
      <c r="M104" s="213"/>
      <c r="N104" s="214"/>
      <c r="O104" s="79"/>
      <c r="P104" s="79"/>
      <c r="Q104" s="79"/>
      <c r="R104" s="79"/>
      <c r="S104" s="79"/>
      <c r="T104" s="80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U104" s="19" t="s">
        <v>82</v>
      </c>
    </row>
    <row r="105" s="2" customFormat="1" ht="21.75" customHeight="1">
      <c r="A105" s="34"/>
      <c r="B105" s="35"/>
      <c r="C105" s="199" t="s">
        <v>176</v>
      </c>
      <c r="D105" s="199" t="s">
        <v>145</v>
      </c>
      <c r="E105" s="200" t="s">
        <v>655</v>
      </c>
      <c r="F105" s="201" t="s">
        <v>656</v>
      </c>
      <c r="G105" s="202" t="s">
        <v>168</v>
      </c>
      <c r="H105" s="203">
        <v>16.32</v>
      </c>
      <c r="I105" s="204">
        <v>257.73000000000002</v>
      </c>
      <c r="J105" s="204">
        <f>ROUND(I105*H105,2)</f>
        <v>4206.1499999999996</v>
      </c>
      <c r="K105" s="201" t="s">
        <v>149</v>
      </c>
      <c r="L105" s="40"/>
      <c r="M105" s="205" t="s">
        <v>17</v>
      </c>
      <c r="N105" s="206" t="s">
        <v>43</v>
      </c>
      <c r="O105" s="207">
        <v>0.078</v>
      </c>
      <c r="P105" s="207">
        <f>O105*H105</f>
        <v>1.2729600000000001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209" t="s">
        <v>150</v>
      </c>
      <c r="AT105" s="209" t="s">
        <v>145</v>
      </c>
      <c r="AU105" s="209" t="s">
        <v>82</v>
      </c>
      <c r="AY105" s="19" t="s">
        <v>142</v>
      </c>
      <c r="BE105" s="210">
        <f>IF(N105="základní",J105,0)</f>
        <v>4206.1499999999996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9" t="s">
        <v>80</v>
      </c>
      <c r="BK105" s="210">
        <f>ROUND(I105*H105,2)</f>
        <v>4206.1499999999996</v>
      </c>
      <c r="BL105" s="19" t="s">
        <v>150</v>
      </c>
      <c r="BM105" s="209" t="s">
        <v>657</v>
      </c>
    </row>
    <row r="106" s="2" customFormat="1">
      <c r="A106" s="34"/>
      <c r="B106" s="35"/>
      <c r="C106" s="36"/>
      <c r="D106" s="211" t="s">
        <v>152</v>
      </c>
      <c r="E106" s="36"/>
      <c r="F106" s="212" t="s">
        <v>658</v>
      </c>
      <c r="G106" s="36"/>
      <c r="H106" s="36"/>
      <c r="I106" s="36"/>
      <c r="J106" s="36"/>
      <c r="K106" s="36"/>
      <c r="L106" s="40"/>
      <c r="M106" s="213"/>
      <c r="N106" s="214"/>
      <c r="O106" s="79"/>
      <c r="P106" s="79"/>
      <c r="Q106" s="79"/>
      <c r="R106" s="79"/>
      <c r="S106" s="79"/>
      <c r="T106" s="80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9" t="s">
        <v>152</v>
      </c>
      <c r="AU106" s="19" t="s">
        <v>82</v>
      </c>
    </row>
    <row r="107" s="2" customFormat="1">
      <c r="A107" s="34"/>
      <c r="B107" s="35"/>
      <c r="C107" s="36"/>
      <c r="D107" s="215" t="s">
        <v>154</v>
      </c>
      <c r="E107" s="36"/>
      <c r="F107" s="216" t="s">
        <v>659</v>
      </c>
      <c r="G107" s="36"/>
      <c r="H107" s="36"/>
      <c r="I107" s="36"/>
      <c r="J107" s="36"/>
      <c r="K107" s="36"/>
      <c r="L107" s="40"/>
      <c r="M107" s="213"/>
      <c r="N107" s="214"/>
      <c r="O107" s="79"/>
      <c r="P107" s="79"/>
      <c r="Q107" s="79"/>
      <c r="R107" s="79"/>
      <c r="S107" s="79"/>
      <c r="T107" s="80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9" t="s">
        <v>154</v>
      </c>
      <c r="AU107" s="19" t="s">
        <v>82</v>
      </c>
    </row>
    <row r="108" s="2" customFormat="1">
      <c r="A108" s="34"/>
      <c r="B108" s="35"/>
      <c r="C108" s="36"/>
      <c r="D108" s="211" t="s">
        <v>660</v>
      </c>
      <c r="E108" s="36"/>
      <c r="F108" s="262" t="s">
        <v>661</v>
      </c>
      <c r="G108" s="36"/>
      <c r="H108" s="36"/>
      <c r="I108" s="36"/>
      <c r="J108" s="36"/>
      <c r="K108" s="36"/>
      <c r="L108" s="40"/>
      <c r="M108" s="213"/>
      <c r="N108" s="214"/>
      <c r="O108" s="79"/>
      <c r="P108" s="79"/>
      <c r="Q108" s="79"/>
      <c r="R108" s="79"/>
      <c r="S108" s="79"/>
      <c r="T108" s="80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9" t="s">
        <v>660</v>
      </c>
      <c r="AU108" s="19" t="s">
        <v>82</v>
      </c>
    </row>
    <row r="109" s="2" customFormat="1" ht="16.5" customHeight="1">
      <c r="A109" s="34"/>
      <c r="B109" s="35"/>
      <c r="C109" s="199" t="s">
        <v>150</v>
      </c>
      <c r="D109" s="199" t="s">
        <v>145</v>
      </c>
      <c r="E109" s="200" t="s">
        <v>662</v>
      </c>
      <c r="F109" s="201" t="s">
        <v>663</v>
      </c>
      <c r="G109" s="202" t="s">
        <v>168</v>
      </c>
      <c r="H109" s="203">
        <v>16.32</v>
      </c>
      <c r="I109" s="204">
        <v>55.780000000000001</v>
      </c>
      <c r="J109" s="204">
        <f>ROUND(I109*H109,2)</f>
        <v>910.33000000000004</v>
      </c>
      <c r="K109" s="201" t="s">
        <v>149</v>
      </c>
      <c r="L109" s="40"/>
      <c r="M109" s="205" t="s">
        <v>17</v>
      </c>
      <c r="N109" s="206" t="s">
        <v>43</v>
      </c>
      <c r="O109" s="207">
        <v>0.071999999999999995</v>
      </c>
      <c r="P109" s="207">
        <f>O109*H109</f>
        <v>1.1750399999999999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209" t="s">
        <v>150</v>
      </c>
      <c r="AT109" s="209" t="s">
        <v>145</v>
      </c>
      <c r="AU109" s="209" t="s">
        <v>82</v>
      </c>
      <c r="AY109" s="19" t="s">
        <v>142</v>
      </c>
      <c r="BE109" s="210">
        <f>IF(N109="základní",J109,0)</f>
        <v>910.33000000000004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9" t="s">
        <v>80</v>
      </c>
      <c r="BK109" s="210">
        <f>ROUND(I109*H109,2)</f>
        <v>910.33000000000004</v>
      </c>
      <c r="BL109" s="19" t="s">
        <v>150</v>
      </c>
      <c r="BM109" s="209" t="s">
        <v>664</v>
      </c>
    </row>
    <row r="110" s="2" customFormat="1">
      <c r="A110" s="34"/>
      <c r="B110" s="35"/>
      <c r="C110" s="36"/>
      <c r="D110" s="211" t="s">
        <v>152</v>
      </c>
      <c r="E110" s="36"/>
      <c r="F110" s="212" t="s">
        <v>665</v>
      </c>
      <c r="G110" s="36"/>
      <c r="H110" s="36"/>
      <c r="I110" s="36"/>
      <c r="J110" s="36"/>
      <c r="K110" s="36"/>
      <c r="L110" s="40"/>
      <c r="M110" s="213"/>
      <c r="N110" s="214"/>
      <c r="O110" s="79"/>
      <c r="P110" s="79"/>
      <c r="Q110" s="79"/>
      <c r="R110" s="79"/>
      <c r="S110" s="79"/>
      <c r="T110" s="80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9" t="s">
        <v>152</v>
      </c>
      <c r="AU110" s="19" t="s">
        <v>82</v>
      </c>
    </row>
    <row r="111" s="2" customFormat="1">
      <c r="A111" s="34"/>
      <c r="B111" s="35"/>
      <c r="C111" s="36"/>
      <c r="D111" s="215" t="s">
        <v>154</v>
      </c>
      <c r="E111" s="36"/>
      <c r="F111" s="216" t="s">
        <v>666</v>
      </c>
      <c r="G111" s="36"/>
      <c r="H111" s="36"/>
      <c r="I111" s="36"/>
      <c r="J111" s="36"/>
      <c r="K111" s="36"/>
      <c r="L111" s="40"/>
      <c r="M111" s="213"/>
      <c r="N111" s="214"/>
      <c r="O111" s="79"/>
      <c r="P111" s="79"/>
      <c r="Q111" s="79"/>
      <c r="R111" s="79"/>
      <c r="S111" s="79"/>
      <c r="T111" s="80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9" t="s">
        <v>154</v>
      </c>
      <c r="AU111" s="19" t="s">
        <v>82</v>
      </c>
    </row>
    <row r="112" s="2" customFormat="1" ht="16.5" customHeight="1">
      <c r="A112" s="34"/>
      <c r="B112" s="35"/>
      <c r="C112" s="199" t="s">
        <v>351</v>
      </c>
      <c r="D112" s="199" t="s">
        <v>145</v>
      </c>
      <c r="E112" s="200" t="s">
        <v>228</v>
      </c>
      <c r="F112" s="201" t="s">
        <v>229</v>
      </c>
      <c r="G112" s="202" t="s">
        <v>168</v>
      </c>
      <c r="H112" s="203">
        <v>16.32</v>
      </c>
      <c r="I112" s="204">
        <v>22.079999999999998</v>
      </c>
      <c r="J112" s="204">
        <f>ROUND(I112*H112,2)</f>
        <v>360.35000000000002</v>
      </c>
      <c r="K112" s="201" t="s">
        <v>149</v>
      </c>
      <c r="L112" s="40"/>
      <c r="M112" s="205" t="s">
        <v>17</v>
      </c>
      <c r="N112" s="206" t="s">
        <v>43</v>
      </c>
      <c r="O112" s="207">
        <v>0.0089999999999999993</v>
      </c>
      <c r="P112" s="207">
        <f>O112*H112</f>
        <v>0.14687999999999998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209" t="s">
        <v>150</v>
      </c>
      <c r="AT112" s="209" t="s">
        <v>145</v>
      </c>
      <c r="AU112" s="209" t="s">
        <v>82</v>
      </c>
      <c r="AY112" s="19" t="s">
        <v>142</v>
      </c>
      <c r="BE112" s="210">
        <f>IF(N112="základní",J112,0)</f>
        <v>360.35000000000002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9" t="s">
        <v>80</v>
      </c>
      <c r="BK112" s="210">
        <f>ROUND(I112*H112,2)</f>
        <v>360.35000000000002</v>
      </c>
      <c r="BL112" s="19" t="s">
        <v>150</v>
      </c>
      <c r="BM112" s="209" t="s">
        <v>667</v>
      </c>
    </row>
    <row r="113" s="2" customFormat="1">
      <c r="A113" s="34"/>
      <c r="B113" s="35"/>
      <c r="C113" s="36"/>
      <c r="D113" s="211" t="s">
        <v>152</v>
      </c>
      <c r="E113" s="36"/>
      <c r="F113" s="212" t="s">
        <v>231</v>
      </c>
      <c r="G113" s="36"/>
      <c r="H113" s="36"/>
      <c r="I113" s="36"/>
      <c r="J113" s="36"/>
      <c r="K113" s="36"/>
      <c r="L113" s="40"/>
      <c r="M113" s="213"/>
      <c r="N113" s="214"/>
      <c r="O113" s="79"/>
      <c r="P113" s="79"/>
      <c r="Q113" s="79"/>
      <c r="R113" s="79"/>
      <c r="S113" s="79"/>
      <c r="T113" s="80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152</v>
      </c>
      <c r="AU113" s="19" t="s">
        <v>82</v>
      </c>
    </row>
    <row r="114" s="2" customFormat="1">
      <c r="A114" s="34"/>
      <c r="B114" s="35"/>
      <c r="C114" s="36"/>
      <c r="D114" s="215" t="s">
        <v>154</v>
      </c>
      <c r="E114" s="36"/>
      <c r="F114" s="216" t="s">
        <v>668</v>
      </c>
      <c r="G114" s="36"/>
      <c r="H114" s="36"/>
      <c r="I114" s="36"/>
      <c r="J114" s="36"/>
      <c r="K114" s="36"/>
      <c r="L114" s="40"/>
      <c r="M114" s="213"/>
      <c r="N114" s="214"/>
      <c r="O114" s="79"/>
      <c r="P114" s="79"/>
      <c r="Q114" s="79"/>
      <c r="R114" s="79"/>
      <c r="S114" s="79"/>
      <c r="T114" s="80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9" t="s">
        <v>154</v>
      </c>
      <c r="AU114" s="19" t="s">
        <v>82</v>
      </c>
    </row>
    <row r="115" s="2" customFormat="1" ht="16.5" customHeight="1">
      <c r="A115" s="34"/>
      <c r="B115" s="35"/>
      <c r="C115" s="199" t="s">
        <v>669</v>
      </c>
      <c r="D115" s="199" t="s">
        <v>145</v>
      </c>
      <c r="E115" s="200" t="s">
        <v>236</v>
      </c>
      <c r="F115" s="201" t="s">
        <v>237</v>
      </c>
      <c r="G115" s="202" t="s">
        <v>168</v>
      </c>
      <c r="H115" s="203">
        <v>4.0800000000000001</v>
      </c>
      <c r="I115" s="204">
        <v>159.11000000000001</v>
      </c>
      <c r="J115" s="204">
        <f>ROUND(I115*H115,2)</f>
        <v>649.16999999999996</v>
      </c>
      <c r="K115" s="201" t="s">
        <v>149</v>
      </c>
      <c r="L115" s="40"/>
      <c r="M115" s="205" t="s">
        <v>17</v>
      </c>
      <c r="N115" s="206" t="s">
        <v>43</v>
      </c>
      <c r="O115" s="207">
        <v>0.32800000000000001</v>
      </c>
      <c r="P115" s="207">
        <f>O115*H115</f>
        <v>1.3382400000000001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09" t="s">
        <v>150</v>
      </c>
      <c r="AT115" s="209" t="s">
        <v>145</v>
      </c>
      <c r="AU115" s="209" t="s">
        <v>82</v>
      </c>
      <c r="AY115" s="19" t="s">
        <v>142</v>
      </c>
      <c r="BE115" s="210">
        <f>IF(N115="základní",J115,0)</f>
        <v>649.16999999999996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9" t="s">
        <v>80</v>
      </c>
      <c r="BK115" s="210">
        <f>ROUND(I115*H115,2)</f>
        <v>649.16999999999996</v>
      </c>
      <c r="BL115" s="19" t="s">
        <v>150</v>
      </c>
      <c r="BM115" s="209" t="s">
        <v>670</v>
      </c>
    </row>
    <row r="116" s="2" customFormat="1">
      <c r="A116" s="34"/>
      <c r="B116" s="35"/>
      <c r="C116" s="36"/>
      <c r="D116" s="211" t="s">
        <v>152</v>
      </c>
      <c r="E116" s="36"/>
      <c r="F116" s="212" t="s">
        <v>239</v>
      </c>
      <c r="G116" s="36"/>
      <c r="H116" s="36"/>
      <c r="I116" s="36"/>
      <c r="J116" s="36"/>
      <c r="K116" s="36"/>
      <c r="L116" s="40"/>
      <c r="M116" s="213"/>
      <c r="N116" s="214"/>
      <c r="O116" s="79"/>
      <c r="P116" s="79"/>
      <c r="Q116" s="79"/>
      <c r="R116" s="79"/>
      <c r="S116" s="79"/>
      <c r="T116" s="80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152</v>
      </c>
      <c r="AU116" s="19" t="s">
        <v>82</v>
      </c>
    </row>
    <row r="117" s="2" customFormat="1">
      <c r="A117" s="34"/>
      <c r="B117" s="35"/>
      <c r="C117" s="36"/>
      <c r="D117" s="215" t="s">
        <v>154</v>
      </c>
      <c r="E117" s="36"/>
      <c r="F117" s="216" t="s">
        <v>671</v>
      </c>
      <c r="G117" s="36"/>
      <c r="H117" s="36"/>
      <c r="I117" s="36"/>
      <c r="J117" s="36"/>
      <c r="K117" s="36"/>
      <c r="L117" s="40"/>
      <c r="M117" s="213"/>
      <c r="N117" s="214"/>
      <c r="O117" s="79"/>
      <c r="P117" s="79"/>
      <c r="Q117" s="79"/>
      <c r="R117" s="79"/>
      <c r="S117" s="79"/>
      <c r="T117" s="80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9" t="s">
        <v>154</v>
      </c>
      <c r="AU117" s="19" t="s">
        <v>82</v>
      </c>
    </row>
    <row r="118" s="13" customFormat="1">
      <c r="A118" s="13"/>
      <c r="B118" s="217"/>
      <c r="C118" s="218"/>
      <c r="D118" s="211" t="s">
        <v>156</v>
      </c>
      <c r="E118" s="219" t="s">
        <v>17</v>
      </c>
      <c r="F118" s="220" t="s">
        <v>672</v>
      </c>
      <c r="G118" s="218"/>
      <c r="H118" s="221">
        <v>4.0800000000000001</v>
      </c>
      <c r="I118" s="218"/>
      <c r="J118" s="218"/>
      <c r="K118" s="218"/>
      <c r="L118" s="222"/>
      <c r="M118" s="223"/>
      <c r="N118" s="224"/>
      <c r="O118" s="224"/>
      <c r="P118" s="224"/>
      <c r="Q118" s="224"/>
      <c r="R118" s="224"/>
      <c r="S118" s="224"/>
      <c r="T118" s="22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6" t="s">
        <v>156</v>
      </c>
      <c r="AU118" s="226" t="s">
        <v>82</v>
      </c>
      <c r="AV118" s="13" t="s">
        <v>82</v>
      </c>
      <c r="AW118" s="13" t="s">
        <v>34</v>
      </c>
      <c r="AX118" s="13" t="s">
        <v>80</v>
      </c>
      <c r="AY118" s="226" t="s">
        <v>142</v>
      </c>
    </row>
    <row r="119" s="2" customFormat="1">
      <c r="A119" s="34"/>
      <c r="B119" s="35"/>
      <c r="C119" s="36"/>
      <c r="D119" s="211" t="s">
        <v>191</v>
      </c>
      <c r="E119" s="36"/>
      <c r="F119" s="246" t="s">
        <v>654</v>
      </c>
      <c r="G119" s="36"/>
      <c r="H119" s="36"/>
      <c r="I119" s="36"/>
      <c r="J119" s="36"/>
      <c r="K119" s="36"/>
      <c r="L119" s="40"/>
      <c r="M119" s="213"/>
      <c r="N119" s="214"/>
      <c r="O119" s="79"/>
      <c r="P119" s="79"/>
      <c r="Q119" s="79"/>
      <c r="R119" s="79"/>
      <c r="S119" s="79"/>
      <c r="T119" s="80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U119" s="19" t="s">
        <v>82</v>
      </c>
    </row>
    <row r="120" s="2" customFormat="1">
      <c r="A120" s="34"/>
      <c r="B120" s="35"/>
      <c r="C120" s="36"/>
      <c r="D120" s="211" t="s">
        <v>191</v>
      </c>
      <c r="E120" s="36"/>
      <c r="F120" s="247" t="s">
        <v>645</v>
      </c>
      <c r="G120" s="36"/>
      <c r="H120" s="248">
        <v>2.3999999999999999</v>
      </c>
      <c r="I120" s="36"/>
      <c r="J120" s="36"/>
      <c r="K120" s="36"/>
      <c r="L120" s="40"/>
      <c r="M120" s="213"/>
      <c r="N120" s="214"/>
      <c r="O120" s="79"/>
      <c r="P120" s="79"/>
      <c r="Q120" s="79"/>
      <c r="R120" s="79"/>
      <c r="S120" s="79"/>
      <c r="T120" s="80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U120" s="19" t="s">
        <v>82</v>
      </c>
    </row>
    <row r="121" s="2" customFormat="1">
      <c r="A121" s="34"/>
      <c r="B121" s="35"/>
      <c r="C121" s="36"/>
      <c r="D121" s="211" t="s">
        <v>191</v>
      </c>
      <c r="E121" s="36"/>
      <c r="F121" s="247" t="s">
        <v>646</v>
      </c>
      <c r="G121" s="36"/>
      <c r="H121" s="248">
        <v>18</v>
      </c>
      <c r="I121" s="36"/>
      <c r="J121" s="36"/>
      <c r="K121" s="36"/>
      <c r="L121" s="40"/>
      <c r="M121" s="213"/>
      <c r="N121" s="214"/>
      <c r="O121" s="79"/>
      <c r="P121" s="79"/>
      <c r="Q121" s="79"/>
      <c r="R121" s="79"/>
      <c r="S121" s="79"/>
      <c r="T121" s="80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U121" s="19" t="s">
        <v>82</v>
      </c>
    </row>
    <row r="122" s="2" customFormat="1">
      <c r="A122" s="34"/>
      <c r="B122" s="35"/>
      <c r="C122" s="36"/>
      <c r="D122" s="211" t="s">
        <v>191</v>
      </c>
      <c r="E122" s="36"/>
      <c r="F122" s="247" t="s">
        <v>175</v>
      </c>
      <c r="G122" s="36"/>
      <c r="H122" s="248">
        <v>20.399999999999999</v>
      </c>
      <c r="I122" s="36"/>
      <c r="J122" s="36"/>
      <c r="K122" s="36"/>
      <c r="L122" s="40"/>
      <c r="M122" s="213"/>
      <c r="N122" s="214"/>
      <c r="O122" s="79"/>
      <c r="P122" s="79"/>
      <c r="Q122" s="79"/>
      <c r="R122" s="79"/>
      <c r="S122" s="79"/>
      <c r="T122" s="80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U122" s="19" t="s">
        <v>82</v>
      </c>
    </row>
    <row r="123" s="2" customFormat="1">
      <c r="A123" s="34"/>
      <c r="B123" s="35"/>
      <c r="C123" s="36"/>
      <c r="D123" s="211" t="s">
        <v>191</v>
      </c>
      <c r="E123" s="36"/>
      <c r="F123" s="246" t="s">
        <v>194</v>
      </c>
      <c r="G123" s="36"/>
      <c r="H123" s="36"/>
      <c r="I123" s="36"/>
      <c r="J123" s="36"/>
      <c r="K123" s="36"/>
      <c r="L123" s="40"/>
      <c r="M123" s="213"/>
      <c r="N123" s="214"/>
      <c r="O123" s="79"/>
      <c r="P123" s="79"/>
      <c r="Q123" s="79"/>
      <c r="R123" s="79"/>
      <c r="S123" s="79"/>
      <c r="T123" s="80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U123" s="19" t="s">
        <v>82</v>
      </c>
    </row>
    <row r="124" s="2" customFormat="1">
      <c r="A124" s="34"/>
      <c r="B124" s="35"/>
      <c r="C124" s="36"/>
      <c r="D124" s="211" t="s">
        <v>191</v>
      </c>
      <c r="E124" s="36"/>
      <c r="F124" s="247" t="s">
        <v>652</v>
      </c>
      <c r="G124" s="36"/>
      <c r="H124" s="248">
        <v>16.32</v>
      </c>
      <c r="I124" s="36"/>
      <c r="J124" s="36"/>
      <c r="K124" s="36"/>
      <c r="L124" s="40"/>
      <c r="M124" s="213"/>
      <c r="N124" s="214"/>
      <c r="O124" s="79"/>
      <c r="P124" s="79"/>
      <c r="Q124" s="79"/>
      <c r="R124" s="79"/>
      <c r="S124" s="79"/>
      <c r="T124" s="80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U124" s="19" t="s">
        <v>82</v>
      </c>
    </row>
    <row r="125" s="2" customFormat="1">
      <c r="A125" s="34"/>
      <c r="B125" s="35"/>
      <c r="C125" s="36"/>
      <c r="D125" s="211" t="s">
        <v>191</v>
      </c>
      <c r="E125" s="36"/>
      <c r="F125" s="247" t="s">
        <v>175</v>
      </c>
      <c r="G125" s="36"/>
      <c r="H125" s="248">
        <v>16.32</v>
      </c>
      <c r="I125" s="36"/>
      <c r="J125" s="36"/>
      <c r="K125" s="36"/>
      <c r="L125" s="40"/>
      <c r="M125" s="213"/>
      <c r="N125" s="214"/>
      <c r="O125" s="79"/>
      <c r="P125" s="79"/>
      <c r="Q125" s="79"/>
      <c r="R125" s="79"/>
      <c r="S125" s="79"/>
      <c r="T125" s="80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U125" s="19" t="s">
        <v>82</v>
      </c>
    </row>
    <row r="126" s="12" customFormat="1" ht="22.8" customHeight="1">
      <c r="A126" s="12"/>
      <c r="B126" s="184"/>
      <c r="C126" s="185"/>
      <c r="D126" s="186" t="s">
        <v>71</v>
      </c>
      <c r="E126" s="197" t="s">
        <v>82</v>
      </c>
      <c r="F126" s="197" t="s">
        <v>285</v>
      </c>
      <c r="G126" s="185"/>
      <c r="H126" s="185"/>
      <c r="I126" s="185"/>
      <c r="J126" s="198">
        <f>BK126</f>
        <v>10226.4</v>
      </c>
      <c r="K126" s="185"/>
      <c r="L126" s="189"/>
      <c r="M126" s="190"/>
      <c r="N126" s="191"/>
      <c r="O126" s="191"/>
      <c r="P126" s="192">
        <f>SUM(P127:P137)</f>
        <v>3.5512200000000003</v>
      </c>
      <c r="Q126" s="191"/>
      <c r="R126" s="192">
        <f>SUM(R127:R137)</f>
        <v>0.10383000000000001</v>
      </c>
      <c r="S126" s="191"/>
      <c r="T126" s="193">
        <f>SUM(T127:T137)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4" t="s">
        <v>80</v>
      </c>
      <c r="AT126" s="195" t="s">
        <v>71</v>
      </c>
      <c r="AU126" s="195" t="s">
        <v>80</v>
      </c>
      <c r="AY126" s="194" t="s">
        <v>142</v>
      </c>
      <c r="BK126" s="196">
        <f>SUM(BK127:BK137)</f>
        <v>10226.4</v>
      </c>
    </row>
    <row r="127" s="2" customFormat="1" ht="16.5" customHeight="1">
      <c r="A127" s="34"/>
      <c r="B127" s="35"/>
      <c r="C127" s="199" t="s">
        <v>312</v>
      </c>
      <c r="D127" s="199" t="s">
        <v>145</v>
      </c>
      <c r="E127" s="200" t="s">
        <v>673</v>
      </c>
      <c r="F127" s="201" t="s">
        <v>674</v>
      </c>
      <c r="G127" s="202" t="s">
        <v>168</v>
      </c>
      <c r="H127" s="203">
        <v>1.98</v>
      </c>
      <c r="I127" s="204">
        <v>3930</v>
      </c>
      <c r="J127" s="204">
        <f>ROUND(I127*H127,2)</f>
        <v>7781.3999999999996</v>
      </c>
      <c r="K127" s="201" t="s">
        <v>149</v>
      </c>
      <c r="L127" s="40"/>
      <c r="M127" s="205" t="s">
        <v>17</v>
      </c>
      <c r="N127" s="206" t="s">
        <v>43</v>
      </c>
      <c r="O127" s="207">
        <v>0.78900000000000003</v>
      </c>
      <c r="P127" s="207">
        <f>O127*H127</f>
        <v>1.5622200000000002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9" t="s">
        <v>150</v>
      </c>
      <c r="AT127" s="209" t="s">
        <v>145</v>
      </c>
      <c r="AU127" s="209" t="s">
        <v>82</v>
      </c>
      <c r="AY127" s="19" t="s">
        <v>142</v>
      </c>
      <c r="BE127" s="210">
        <f>IF(N127="základní",J127,0)</f>
        <v>7781.3999999999996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9" t="s">
        <v>80</v>
      </c>
      <c r="BK127" s="210">
        <f>ROUND(I127*H127,2)</f>
        <v>7781.3999999999996</v>
      </c>
      <c r="BL127" s="19" t="s">
        <v>150</v>
      </c>
      <c r="BM127" s="209" t="s">
        <v>675</v>
      </c>
    </row>
    <row r="128" s="2" customFormat="1">
      <c r="A128" s="34"/>
      <c r="B128" s="35"/>
      <c r="C128" s="36"/>
      <c r="D128" s="211" t="s">
        <v>152</v>
      </c>
      <c r="E128" s="36"/>
      <c r="F128" s="212" t="s">
        <v>676</v>
      </c>
      <c r="G128" s="36"/>
      <c r="H128" s="36"/>
      <c r="I128" s="36"/>
      <c r="J128" s="36"/>
      <c r="K128" s="36"/>
      <c r="L128" s="40"/>
      <c r="M128" s="213"/>
      <c r="N128" s="214"/>
      <c r="O128" s="79"/>
      <c r="P128" s="79"/>
      <c r="Q128" s="79"/>
      <c r="R128" s="79"/>
      <c r="S128" s="79"/>
      <c r="T128" s="80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152</v>
      </c>
      <c r="AU128" s="19" t="s">
        <v>82</v>
      </c>
    </row>
    <row r="129" s="2" customFormat="1">
      <c r="A129" s="34"/>
      <c r="B129" s="35"/>
      <c r="C129" s="36"/>
      <c r="D129" s="215" t="s">
        <v>154</v>
      </c>
      <c r="E129" s="36"/>
      <c r="F129" s="216" t="s">
        <v>677</v>
      </c>
      <c r="G129" s="36"/>
      <c r="H129" s="36"/>
      <c r="I129" s="36"/>
      <c r="J129" s="36"/>
      <c r="K129" s="36"/>
      <c r="L129" s="40"/>
      <c r="M129" s="213"/>
      <c r="N129" s="214"/>
      <c r="O129" s="79"/>
      <c r="P129" s="79"/>
      <c r="Q129" s="79"/>
      <c r="R129" s="79"/>
      <c r="S129" s="79"/>
      <c r="T129" s="80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9" t="s">
        <v>154</v>
      </c>
      <c r="AU129" s="19" t="s">
        <v>82</v>
      </c>
    </row>
    <row r="130" s="13" customFormat="1">
      <c r="A130" s="13"/>
      <c r="B130" s="217"/>
      <c r="C130" s="218"/>
      <c r="D130" s="211" t="s">
        <v>156</v>
      </c>
      <c r="E130" s="219" t="s">
        <v>17</v>
      </c>
      <c r="F130" s="220" t="s">
        <v>678</v>
      </c>
      <c r="G130" s="218"/>
      <c r="H130" s="221">
        <v>1.98</v>
      </c>
      <c r="I130" s="218"/>
      <c r="J130" s="218"/>
      <c r="K130" s="218"/>
      <c r="L130" s="222"/>
      <c r="M130" s="223"/>
      <c r="N130" s="224"/>
      <c r="O130" s="224"/>
      <c r="P130" s="224"/>
      <c r="Q130" s="224"/>
      <c r="R130" s="224"/>
      <c r="S130" s="224"/>
      <c r="T130" s="22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6" t="s">
        <v>156</v>
      </c>
      <c r="AU130" s="226" t="s">
        <v>82</v>
      </c>
      <c r="AV130" s="13" t="s">
        <v>82</v>
      </c>
      <c r="AW130" s="13" t="s">
        <v>34</v>
      </c>
      <c r="AX130" s="13" t="s">
        <v>80</v>
      </c>
      <c r="AY130" s="226" t="s">
        <v>142</v>
      </c>
    </row>
    <row r="131" s="2" customFormat="1" ht="16.5" customHeight="1">
      <c r="A131" s="34"/>
      <c r="B131" s="35"/>
      <c r="C131" s="199" t="s">
        <v>318</v>
      </c>
      <c r="D131" s="199" t="s">
        <v>145</v>
      </c>
      <c r="E131" s="200" t="s">
        <v>679</v>
      </c>
      <c r="F131" s="201" t="s">
        <v>680</v>
      </c>
      <c r="G131" s="202" t="s">
        <v>261</v>
      </c>
      <c r="H131" s="203">
        <v>3</v>
      </c>
      <c r="I131" s="204">
        <v>680</v>
      </c>
      <c r="J131" s="204">
        <f>ROUND(I131*H131,2)</f>
        <v>2040</v>
      </c>
      <c r="K131" s="201" t="s">
        <v>149</v>
      </c>
      <c r="L131" s="40"/>
      <c r="M131" s="205" t="s">
        <v>17</v>
      </c>
      <c r="N131" s="206" t="s">
        <v>43</v>
      </c>
      <c r="O131" s="207">
        <v>0.33300000000000002</v>
      </c>
      <c r="P131" s="207">
        <f>O131*H131</f>
        <v>0.99900000000000011</v>
      </c>
      <c r="Q131" s="207">
        <v>0.034610000000000002</v>
      </c>
      <c r="R131" s="207">
        <f>Q131*H131</f>
        <v>0.10383000000000001</v>
      </c>
      <c r="S131" s="207">
        <v>0</v>
      </c>
      <c r="T131" s="20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9" t="s">
        <v>150</v>
      </c>
      <c r="AT131" s="209" t="s">
        <v>145</v>
      </c>
      <c r="AU131" s="209" t="s">
        <v>82</v>
      </c>
      <c r="AY131" s="19" t="s">
        <v>142</v>
      </c>
      <c r="BE131" s="210">
        <f>IF(N131="základní",J131,0)</f>
        <v>2040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9" t="s">
        <v>80</v>
      </c>
      <c r="BK131" s="210">
        <f>ROUND(I131*H131,2)</f>
        <v>2040</v>
      </c>
      <c r="BL131" s="19" t="s">
        <v>150</v>
      </c>
      <c r="BM131" s="209" t="s">
        <v>681</v>
      </c>
    </row>
    <row r="132" s="2" customFormat="1">
      <c r="A132" s="34"/>
      <c r="B132" s="35"/>
      <c r="C132" s="36"/>
      <c r="D132" s="211" t="s">
        <v>152</v>
      </c>
      <c r="E132" s="36"/>
      <c r="F132" s="212" t="s">
        <v>682</v>
      </c>
      <c r="G132" s="36"/>
      <c r="H132" s="36"/>
      <c r="I132" s="36"/>
      <c r="J132" s="36"/>
      <c r="K132" s="36"/>
      <c r="L132" s="40"/>
      <c r="M132" s="213"/>
      <c r="N132" s="214"/>
      <c r="O132" s="79"/>
      <c r="P132" s="79"/>
      <c r="Q132" s="79"/>
      <c r="R132" s="79"/>
      <c r="S132" s="79"/>
      <c r="T132" s="80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152</v>
      </c>
      <c r="AU132" s="19" t="s">
        <v>82</v>
      </c>
    </row>
    <row r="133" s="2" customFormat="1">
      <c r="A133" s="34"/>
      <c r="B133" s="35"/>
      <c r="C133" s="36"/>
      <c r="D133" s="215" t="s">
        <v>154</v>
      </c>
      <c r="E133" s="36"/>
      <c r="F133" s="216" t="s">
        <v>683</v>
      </c>
      <c r="G133" s="36"/>
      <c r="H133" s="36"/>
      <c r="I133" s="36"/>
      <c r="J133" s="36"/>
      <c r="K133" s="36"/>
      <c r="L133" s="40"/>
      <c r="M133" s="213"/>
      <c r="N133" s="214"/>
      <c r="O133" s="79"/>
      <c r="P133" s="79"/>
      <c r="Q133" s="79"/>
      <c r="R133" s="79"/>
      <c r="S133" s="79"/>
      <c r="T133" s="80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154</v>
      </c>
      <c r="AU133" s="19" t="s">
        <v>82</v>
      </c>
    </row>
    <row r="134" s="13" customFormat="1">
      <c r="A134" s="13"/>
      <c r="B134" s="217"/>
      <c r="C134" s="218"/>
      <c r="D134" s="211" t="s">
        <v>156</v>
      </c>
      <c r="E134" s="219" t="s">
        <v>17</v>
      </c>
      <c r="F134" s="220" t="s">
        <v>684</v>
      </c>
      <c r="G134" s="218"/>
      <c r="H134" s="221">
        <v>3</v>
      </c>
      <c r="I134" s="218"/>
      <c r="J134" s="218"/>
      <c r="K134" s="218"/>
      <c r="L134" s="222"/>
      <c r="M134" s="223"/>
      <c r="N134" s="224"/>
      <c r="O134" s="224"/>
      <c r="P134" s="224"/>
      <c r="Q134" s="224"/>
      <c r="R134" s="224"/>
      <c r="S134" s="224"/>
      <c r="T134" s="22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6" t="s">
        <v>156</v>
      </c>
      <c r="AU134" s="226" t="s">
        <v>82</v>
      </c>
      <c r="AV134" s="13" t="s">
        <v>82</v>
      </c>
      <c r="AW134" s="13" t="s">
        <v>34</v>
      </c>
      <c r="AX134" s="13" t="s">
        <v>80</v>
      </c>
      <c r="AY134" s="226" t="s">
        <v>142</v>
      </c>
    </row>
    <row r="135" s="2" customFormat="1" ht="16.5" customHeight="1">
      <c r="A135" s="34"/>
      <c r="B135" s="35"/>
      <c r="C135" s="199" t="s">
        <v>325</v>
      </c>
      <c r="D135" s="199" t="s">
        <v>145</v>
      </c>
      <c r="E135" s="200" t="s">
        <v>685</v>
      </c>
      <c r="F135" s="201" t="s">
        <v>686</v>
      </c>
      <c r="G135" s="202" t="s">
        <v>261</v>
      </c>
      <c r="H135" s="203">
        <v>3</v>
      </c>
      <c r="I135" s="204">
        <v>135</v>
      </c>
      <c r="J135" s="204">
        <f>ROUND(I135*H135,2)</f>
        <v>405</v>
      </c>
      <c r="K135" s="201" t="s">
        <v>149</v>
      </c>
      <c r="L135" s="40"/>
      <c r="M135" s="205" t="s">
        <v>17</v>
      </c>
      <c r="N135" s="206" t="s">
        <v>43</v>
      </c>
      <c r="O135" s="207">
        <v>0.33000000000000002</v>
      </c>
      <c r="P135" s="207">
        <f>O135*H135</f>
        <v>0.98999999999999999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9" t="s">
        <v>150</v>
      </c>
      <c r="AT135" s="209" t="s">
        <v>145</v>
      </c>
      <c r="AU135" s="209" t="s">
        <v>82</v>
      </c>
      <c r="AY135" s="19" t="s">
        <v>142</v>
      </c>
      <c r="BE135" s="210">
        <f>IF(N135="základní",J135,0)</f>
        <v>405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9" t="s">
        <v>80</v>
      </c>
      <c r="BK135" s="210">
        <f>ROUND(I135*H135,2)</f>
        <v>405</v>
      </c>
      <c r="BL135" s="19" t="s">
        <v>150</v>
      </c>
      <c r="BM135" s="209" t="s">
        <v>687</v>
      </c>
    </row>
    <row r="136" s="2" customFormat="1">
      <c r="A136" s="34"/>
      <c r="B136" s="35"/>
      <c r="C136" s="36"/>
      <c r="D136" s="211" t="s">
        <v>152</v>
      </c>
      <c r="E136" s="36"/>
      <c r="F136" s="212" t="s">
        <v>688</v>
      </c>
      <c r="G136" s="36"/>
      <c r="H136" s="36"/>
      <c r="I136" s="36"/>
      <c r="J136" s="36"/>
      <c r="K136" s="36"/>
      <c r="L136" s="40"/>
      <c r="M136" s="213"/>
      <c r="N136" s="214"/>
      <c r="O136" s="79"/>
      <c r="P136" s="79"/>
      <c r="Q136" s="79"/>
      <c r="R136" s="79"/>
      <c r="S136" s="79"/>
      <c r="T136" s="80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9" t="s">
        <v>152</v>
      </c>
      <c r="AU136" s="19" t="s">
        <v>82</v>
      </c>
    </row>
    <row r="137" s="2" customFormat="1">
      <c r="A137" s="34"/>
      <c r="B137" s="35"/>
      <c r="C137" s="36"/>
      <c r="D137" s="215" t="s">
        <v>154</v>
      </c>
      <c r="E137" s="36"/>
      <c r="F137" s="216" t="s">
        <v>689</v>
      </c>
      <c r="G137" s="36"/>
      <c r="H137" s="36"/>
      <c r="I137" s="36"/>
      <c r="J137" s="36"/>
      <c r="K137" s="36"/>
      <c r="L137" s="40"/>
      <c r="M137" s="213"/>
      <c r="N137" s="214"/>
      <c r="O137" s="79"/>
      <c r="P137" s="79"/>
      <c r="Q137" s="79"/>
      <c r="R137" s="79"/>
      <c r="S137" s="79"/>
      <c r="T137" s="80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154</v>
      </c>
      <c r="AU137" s="19" t="s">
        <v>82</v>
      </c>
    </row>
    <row r="138" s="12" customFormat="1" ht="22.8" customHeight="1">
      <c r="A138" s="12"/>
      <c r="B138" s="184"/>
      <c r="C138" s="185"/>
      <c r="D138" s="186" t="s">
        <v>71</v>
      </c>
      <c r="E138" s="197" t="s">
        <v>150</v>
      </c>
      <c r="F138" s="197" t="s">
        <v>317</v>
      </c>
      <c r="G138" s="185"/>
      <c r="H138" s="185"/>
      <c r="I138" s="185"/>
      <c r="J138" s="198">
        <f>BK138</f>
        <v>8286.2600000000002</v>
      </c>
      <c r="K138" s="185"/>
      <c r="L138" s="189"/>
      <c r="M138" s="190"/>
      <c r="N138" s="191"/>
      <c r="O138" s="191"/>
      <c r="P138" s="192">
        <f>SUM(P139:P142)</f>
        <v>2.4723000000000002</v>
      </c>
      <c r="Q138" s="191"/>
      <c r="R138" s="192">
        <f>SUM(R139:R142)</f>
        <v>0</v>
      </c>
      <c r="S138" s="191"/>
      <c r="T138" s="193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4" t="s">
        <v>80</v>
      </c>
      <c r="AT138" s="195" t="s">
        <v>71</v>
      </c>
      <c r="AU138" s="195" t="s">
        <v>80</v>
      </c>
      <c r="AY138" s="194" t="s">
        <v>142</v>
      </c>
      <c r="BK138" s="196">
        <f>SUM(BK139:BK142)</f>
        <v>8286.2600000000002</v>
      </c>
    </row>
    <row r="139" s="2" customFormat="1" ht="16.5" customHeight="1">
      <c r="A139" s="34"/>
      <c r="B139" s="35"/>
      <c r="C139" s="199" t="s">
        <v>235</v>
      </c>
      <c r="D139" s="199" t="s">
        <v>145</v>
      </c>
      <c r="E139" s="200" t="s">
        <v>690</v>
      </c>
      <c r="F139" s="201" t="s">
        <v>691</v>
      </c>
      <c r="G139" s="202" t="s">
        <v>261</v>
      </c>
      <c r="H139" s="203">
        <v>12.300000000000001</v>
      </c>
      <c r="I139" s="204">
        <v>673.67999999999995</v>
      </c>
      <c r="J139" s="204">
        <f>ROUND(I139*H139,2)</f>
        <v>8286.2600000000002</v>
      </c>
      <c r="K139" s="201" t="s">
        <v>149</v>
      </c>
      <c r="L139" s="40"/>
      <c r="M139" s="205" t="s">
        <v>17</v>
      </c>
      <c r="N139" s="206" t="s">
        <v>43</v>
      </c>
      <c r="O139" s="207">
        <v>0.20100000000000001</v>
      </c>
      <c r="P139" s="207">
        <f>O139*H139</f>
        <v>2.4723000000000002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9" t="s">
        <v>150</v>
      </c>
      <c r="AT139" s="209" t="s">
        <v>145</v>
      </c>
      <c r="AU139" s="209" t="s">
        <v>82</v>
      </c>
      <c r="AY139" s="19" t="s">
        <v>142</v>
      </c>
      <c r="BE139" s="210">
        <f>IF(N139="základní",J139,0)</f>
        <v>8286.2600000000002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9" t="s">
        <v>80</v>
      </c>
      <c r="BK139" s="210">
        <f>ROUND(I139*H139,2)</f>
        <v>8286.2600000000002</v>
      </c>
      <c r="BL139" s="19" t="s">
        <v>150</v>
      </c>
      <c r="BM139" s="209" t="s">
        <v>692</v>
      </c>
    </row>
    <row r="140" s="2" customFormat="1">
      <c r="A140" s="34"/>
      <c r="B140" s="35"/>
      <c r="C140" s="36"/>
      <c r="D140" s="211" t="s">
        <v>152</v>
      </c>
      <c r="E140" s="36"/>
      <c r="F140" s="212" t="s">
        <v>693</v>
      </c>
      <c r="G140" s="36"/>
      <c r="H140" s="36"/>
      <c r="I140" s="36"/>
      <c r="J140" s="36"/>
      <c r="K140" s="36"/>
      <c r="L140" s="40"/>
      <c r="M140" s="213"/>
      <c r="N140" s="214"/>
      <c r="O140" s="79"/>
      <c r="P140" s="79"/>
      <c r="Q140" s="79"/>
      <c r="R140" s="79"/>
      <c r="S140" s="79"/>
      <c r="T140" s="80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9" t="s">
        <v>152</v>
      </c>
      <c r="AU140" s="19" t="s">
        <v>82</v>
      </c>
    </row>
    <row r="141" s="2" customFormat="1">
      <c r="A141" s="34"/>
      <c r="B141" s="35"/>
      <c r="C141" s="36"/>
      <c r="D141" s="215" t="s">
        <v>154</v>
      </c>
      <c r="E141" s="36"/>
      <c r="F141" s="216" t="s">
        <v>694</v>
      </c>
      <c r="G141" s="36"/>
      <c r="H141" s="36"/>
      <c r="I141" s="36"/>
      <c r="J141" s="36"/>
      <c r="K141" s="36"/>
      <c r="L141" s="40"/>
      <c r="M141" s="213"/>
      <c r="N141" s="214"/>
      <c r="O141" s="79"/>
      <c r="P141" s="79"/>
      <c r="Q141" s="79"/>
      <c r="R141" s="79"/>
      <c r="S141" s="79"/>
      <c r="T141" s="80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154</v>
      </c>
      <c r="AU141" s="19" t="s">
        <v>82</v>
      </c>
    </row>
    <row r="142" s="13" customFormat="1">
      <c r="A142" s="13"/>
      <c r="B142" s="217"/>
      <c r="C142" s="218"/>
      <c r="D142" s="211" t="s">
        <v>156</v>
      </c>
      <c r="E142" s="219" t="s">
        <v>17</v>
      </c>
      <c r="F142" s="220" t="s">
        <v>695</v>
      </c>
      <c r="G142" s="218"/>
      <c r="H142" s="221">
        <v>12.300000000000001</v>
      </c>
      <c r="I142" s="218"/>
      <c r="J142" s="218"/>
      <c r="K142" s="218"/>
      <c r="L142" s="222"/>
      <c r="M142" s="223"/>
      <c r="N142" s="224"/>
      <c r="O142" s="224"/>
      <c r="P142" s="224"/>
      <c r="Q142" s="224"/>
      <c r="R142" s="224"/>
      <c r="S142" s="224"/>
      <c r="T142" s="22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6" t="s">
        <v>156</v>
      </c>
      <c r="AU142" s="226" t="s">
        <v>82</v>
      </c>
      <c r="AV142" s="13" t="s">
        <v>82</v>
      </c>
      <c r="AW142" s="13" t="s">
        <v>34</v>
      </c>
      <c r="AX142" s="13" t="s">
        <v>80</v>
      </c>
      <c r="AY142" s="226" t="s">
        <v>142</v>
      </c>
    </row>
    <row r="143" s="12" customFormat="1" ht="22.8" customHeight="1">
      <c r="A143" s="12"/>
      <c r="B143" s="184"/>
      <c r="C143" s="185"/>
      <c r="D143" s="186" t="s">
        <v>71</v>
      </c>
      <c r="E143" s="197" t="s">
        <v>242</v>
      </c>
      <c r="F143" s="197" t="s">
        <v>696</v>
      </c>
      <c r="G143" s="185"/>
      <c r="H143" s="185"/>
      <c r="I143" s="185"/>
      <c r="J143" s="198">
        <f>BK143</f>
        <v>30071.889999999999</v>
      </c>
      <c r="K143" s="185"/>
      <c r="L143" s="189"/>
      <c r="M143" s="190"/>
      <c r="N143" s="191"/>
      <c r="O143" s="191"/>
      <c r="P143" s="192">
        <f>SUM(P144:P172)</f>
        <v>18.799350000000004</v>
      </c>
      <c r="Q143" s="191"/>
      <c r="R143" s="192">
        <f>SUM(R144:R172)</f>
        <v>15.830208600000001</v>
      </c>
      <c r="S143" s="191"/>
      <c r="T143" s="193">
        <f>SUM(T144:T172)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4" t="s">
        <v>80</v>
      </c>
      <c r="AT143" s="195" t="s">
        <v>71</v>
      </c>
      <c r="AU143" s="195" t="s">
        <v>80</v>
      </c>
      <c r="AY143" s="194" t="s">
        <v>142</v>
      </c>
      <c r="BK143" s="196">
        <f>SUM(BK144:BK172)</f>
        <v>30071.889999999999</v>
      </c>
    </row>
    <row r="144" s="2" customFormat="1" ht="16.5" customHeight="1">
      <c r="A144" s="34"/>
      <c r="B144" s="35"/>
      <c r="C144" s="199" t="s">
        <v>504</v>
      </c>
      <c r="D144" s="199" t="s">
        <v>145</v>
      </c>
      <c r="E144" s="200" t="s">
        <v>697</v>
      </c>
      <c r="F144" s="201" t="s">
        <v>698</v>
      </c>
      <c r="G144" s="202" t="s">
        <v>261</v>
      </c>
      <c r="H144" s="203">
        <v>27.149999999999999</v>
      </c>
      <c r="I144" s="204">
        <v>11.73</v>
      </c>
      <c r="J144" s="204">
        <f>ROUND(I144*H144,2)</f>
        <v>318.47000000000003</v>
      </c>
      <c r="K144" s="201" t="s">
        <v>149</v>
      </c>
      <c r="L144" s="40"/>
      <c r="M144" s="205" t="s">
        <v>17</v>
      </c>
      <c r="N144" s="206" t="s">
        <v>43</v>
      </c>
      <c r="O144" s="207">
        <v>0.012</v>
      </c>
      <c r="P144" s="207">
        <f>O144*H144</f>
        <v>0.32579999999999998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9" t="s">
        <v>150</v>
      </c>
      <c r="AT144" s="209" t="s">
        <v>145</v>
      </c>
      <c r="AU144" s="209" t="s">
        <v>82</v>
      </c>
      <c r="AY144" s="19" t="s">
        <v>142</v>
      </c>
      <c r="BE144" s="210">
        <f>IF(N144="základní",J144,0)</f>
        <v>318.47000000000003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9" t="s">
        <v>80</v>
      </c>
      <c r="BK144" s="210">
        <f>ROUND(I144*H144,2)</f>
        <v>318.47000000000003</v>
      </c>
      <c r="BL144" s="19" t="s">
        <v>150</v>
      </c>
      <c r="BM144" s="209" t="s">
        <v>699</v>
      </c>
    </row>
    <row r="145" s="2" customFormat="1">
      <c r="A145" s="34"/>
      <c r="B145" s="35"/>
      <c r="C145" s="36"/>
      <c r="D145" s="211" t="s">
        <v>152</v>
      </c>
      <c r="E145" s="36"/>
      <c r="F145" s="212" t="s">
        <v>700</v>
      </c>
      <c r="G145" s="36"/>
      <c r="H145" s="36"/>
      <c r="I145" s="36"/>
      <c r="J145" s="36"/>
      <c r="K145" s="36"/>
      <c r="L145" s="40"/>
      <c r="M145" s="213"/>
      <c r="N145" s="214"/>
      <c r="O145" s="79"/>
      <c r="P145" s="79"/>
      <c r="Q145" s="79"/>
      <c r="R145" s="79"/>
      <c r="S145" s="79"/>
      <c r="T145" s="80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152</v>
      </c>
      <c r="AU145" s="19" t="s">
        <v>82</v>
      </c>
    </row>
    <row r="146" s="2" customFormat="1">
      <c r="A146" s="34"/>
      <c r="B146" s="35"/>
      <c r="C146" s="36"/>
      <c r="D146" s="215" t="s">
        <v>154</v>
      </c>
      <c r="E146" s="36"/>
      <c r="F146" s="216" t="s">
        <v>701</v>
      </c>
      <c r="G146" s="36"/>
      <c r="H146" s="36"/>
      <c r="I146" s="36"/>
      <c r="J146" s="36"/>
      <c r="K146" s="36"/>
      <c r="L146" s="40"/>
      <c r="M146" s="213"/>
      <c r="N146" s="214"/>
      <c r="O146" s="79"/>
      <c r="P146" s="79"/>
      <c r="Q146" s="79"/>
      <c r="R146" s="79"/>
      <c r="S146" s="79"/>
      <c r="T146" s="80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9" t="s">
        <v>154</v>
      </c>
      <c r="AU146" s="19" t="s">
        <v>82</v>
      </c>
    </row>
    <row r="147" s="13" customFormat="1">
      <c r="A147" s="13"/>
      <c r="B147" s="217"/>
      <c r="C147" s="218"/>
      <c r="D147" s="211" t="s">
        <v>156</v>
      </c>
      <c r="E147" s="219" t="s">
        <v>17</v>
      </c>
      <c r="F147" s="220" t="s">
        <v>702</v>
      </c>
      <c r="G147" s="218"/>
      <c r="H147" s="221">
        <v>21.149999999999999</v>
      </c>
      <c r="I147" s="218"/>
      <c r="J147" s="218"/>
      <c r="K147" s="218"/>
      <c r="L147" s="222"/>
      <c r="M147" s="223"/>
      <c r="N147" s="224"/>
      <c r="O147" s="224"/>
      <c r="P147" s="224"/>
      <c r="Q147" s="224"/>
      <c r="R147" s="224"/>
      <c r="S147" s="224"/>
      <c r="T147" s="22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6" t="s">
        <v>156</v>
      </c>
      <c r="AU147" s="226" t="s">
        <v>82</v>
      </c>
      <c r="AV147" s="13" t="s">
        <v>82</v>
      </c>
      <c r="AW147" s="13" t="s">
        <v>34</v>
      </c>
      <c r="AX147" s="13" t="s">
        <v>72</v>
      </c>
      <c r="AY147" s="226" t="s">
        <v>142</v>
      </c>
    </row>
    <row r="148" s="13" customFormat="1">
      <c r="A148" s="13"/>
      <c r="B148" s="217"/>
      <c r="C148" s="218"/>
      <c r="D148" s="211" t="s">
        <v>156</v>
      </c>
      <c r="E148" s="219" t="s">
        <v>17</v>
      </c>
      <c r="F148" s="220" t="s">
        <v>703</v>
      </c>
      <c r="G148" s="218"/>
      <c r="H148" s="221">
        <v>6</v>
      </c>
      <c r="I148" s="218"/>
      <c r="J148" s="218"/>
      <c r="K148" s="218"/>
      <c r="L148" s="222"/>
      <c r="M148" s="223"/>
      <c r="N148" s="224"/>
      <c r="O148" s="224"/>
      <c r="P148" s="224"/>
      <c r="Q148" s="224"/>
      <c r="R148" s="224"/>
      <c r="S148" s="224"/>
      <c r="T148" s="22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6" t="s">
        <v>156</v>
      </c>
      <c r="AU148" s="226" t="s">
        <v>82</v>
      </c>
      <c r="AV148" s="13" t="s">
        <v>82</v>
      </c>
      <c r="AW148" s="13" t="s">
        <v>34</v>
      </c>
      <c r="AX148" s="13" t="s">
        <v>72</v>
      </c>
      <c r="AY148" s="226" t="s">
        <v>142</v>
      </c>
    </row>
    <row r="149" s="14" customFormat="1">
      <c r="A149" s="14"/>
      <c r="B149" s="227"/>
      <c r="C149" s="228"/>
      <c r="D149" s="211" t="s">
        <v>156</v>
      </c>
      <c r="E149" s="229" t="s">
        <v>17</v>
      </c>
      <c r="F149" s="230" t="s">
        <v>175</v>
      </c>
      <c r="G149" s="228"/>
      <c r="H149" s="231">
        <v>27.149999999999999</v>
      </c>
      <c r="I149" s="228"/>
      <c r="J149" s="228"/>
      <c r="K149" s="228"/>
      <c r="L149" s="232"/>
      <c r="M149" s="233"/>
      <c r="N149" s="234"/>
      <c r="O149" s="234"/>
      <c r="P149" s="234"/>
      <c r="Q149" s="234"/>
      <c r="R149" s="234"/>
      <c r="S149" s="234"/>
      <c r="T149" s="23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36" t="s">
        <v>156</v>
      </c>
      <c r="AU149" s="236" t="s">
        <v>82</v>
      </c>
      <c r="AV149" s="14" t="s">
        <v>150</v>
      </c>
      <c r="AW149" s="14" t="s">
        <v>34</v>
      </c>
      <c r="AX149" s="14" t="s">
        <v>80</v>
      </c>
      <c r="AY149" s="236" t="s">
        <v>142</v>
      </c>
    </row>
    <row r="150" s="2" customFormat="1" ht="16.5" customHeight="1">
      <c r="A150" s="34"/>
      <c r="B150" s="35"/>
      <c r="C150" s="249" t="s">
        <v>704</v>
      </c>
      <c r="D150" s="249" t="s">
        <v>273</v>
      </c>
      <c r="E150" s="250" t="s">
        <v>705</v>
      </c>
      <c r="F150" s="251" t="s">
        <v>706</v>
      </c>
      <c r="G150" s="252" t="s">
        <v>598</v>
      </c>
      <c r="H150" s="253">
        <v>0.54300000000000004</v>
      </c>
      <c r="I150" s="254">
        <v>113</v>
      </c>
      <c r="J150" s="254">
        <f>ROUND(I150*H150,2)</f>
        <v>61.359999999999999</v>
      </c>
      <c r="K150" s="251" t="s">
        <v>149</v>
      </c>
      <c r="L150" s="255"/>
      <c r="M150" s="256" t="s">
        <v>17</v>
      </c>
      <c r="N150" s="257" t="s">
        <v>43</v>
      </c>
      <c r="O150" s="207">
        <v>0</v>
      </c>
      <c r="P150" s="207">
        <f>O150*H150</f>
        <v>0</v>
      </c>
      <c r="Q150" s="207">
        <v>0.001</v>
      </c>
      <c r="R150" s="207">
        <f>Q150*H150</f>
        <v>0.00054300000000000008</v>
      </c>
      <c r="S150" s="207">
        <v>0</v>
      </c>
      <c r="T150" s="20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9" t="s">
        <v>276</v>
      </c>
      <c r="AT150" s="209" t="s">
        <v>273</v>
      </c>
      <c r="AU150" s="209" t="s">
        <v>82</v>
      </c>
      <c r="AY150" s="19" t="s">
        <v>142</v>
      </c>
      <c r="BE150" s="210">
        <f>IF(N150="základní",J150,0)</f>
        <v>61.359999999999999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9" t="s">
        <v>80</v>
      </c>
      <c r="BK150" s="210">
        <f>ROUND(I150*H150,2)</f>
        <v>61.359999999999999</v>
      </c>
      <c r="BL150" s="19" t="s">
        <v>150</v>
      </c>
      <c r="BM150" s="209" t="s">
        <v>707</v>
      </c>
    </row>
    <row r="151" s="2" customFormat="1">
      <c r="A151" s="34"/>
      <c r="B151" s="35"/>
      <c r="C151" s="36"/>
      <c r="D151" s="211" t="s">
        <v>152</v>
      </c>
      <c r="E151" s="36"/>
      <c r="F151" s="212" t="s">
        <v>706</v>
      </c>
      <c r="G151" s="36"/>
      <c r="H151" s="36"/>
      <c r="I151" s="36"/>
      <c r="J151" s="36"/>
      <c r="K151" s="36"/>
      <c r="L151" s="40"/>
      <c r="M151" s="213"/>
      <c r="N151" s="214"/>
      <c r="O151" s="79"/>
      <c r="P151" s="79"/>
      <c r="Q151" s="79"/>
      <c r="R151" s="79"/>
      <c r="S151" s="79"/>
      <c r="T151" s="80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9" t="s">
        <v>152</v>
      </c>
      <c r="AU151" s="19" t="s">
        <v>82</v>
      </c>
    </row>
    <row r="152" s="13" customFormat="1">
      <c r="A152" s="13"/>
      <c r="B152" s="217"/>
      <c r="C152" s="218"/>
      <c r="D152" s="211" t="s">
        <v>156</v>
      </c>
      <c r="E152" s="218"/>
      <c r="F152" s="220" t="s">
        <v>708</v>
      </c>
      <c r="G152" s="218"/>
      <c r="H152" s="221">
        <v>0.54300000000000004</v>
      </c>
      <c r="I152" s="218"/>
      <c r="J152" s="218"/>
      <c r="K152" s="218"/>
      <c r="L152" s="222"/>
      <c r="M152" s="223"/>
      <c r="N152" s="224"/>
      <c r="O152" s="224"/>
      <c r="P152" s="224"/>
      <c r="Q152" s="224"/>
      <c r="R152" s="224"/>
      <c r="S152" s="224"/>
      <c r="T152" s="22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6" t="s">
        <v>156</v>
      </c>
      <c r="AU152" s="226" t="s">
        <v>82</v>
      </c>
      <c r="AV152" s="13" t="s">
        <v>82</v>
      </c>
      <c r="AW152" s="13" t="s">
        <v>4</v>
      </c>
      <c r="AX152" s="13" t="s">
        <v>80</v>
      </c>
      <c r="AY152" s="226" t="s">
        <v>142</v>
      </c>
    </row>
    <row r="153" s="2" customFormat="1" ht="16.5" customHeight="1">
      <c r="A153" s="34"/>
      <c r="B153" s="35"/>
      <c r="C153" s="249" t="s">
        <v>183</v>
      </c>
      <c r="D153" s="249" t="s">
        <v>273</v>
      </c>
      <c r="E153" s="250" t="s">
        <v>709</v>
      </c>
      <c r="F153" s="251" t="s">
        <v>710</v>
      </c>
      <c r="G153" s="252" t="s">
        <v>168</v>
      </c>
      <c r="H153" s="253">
        <v>1.3580000000000001</v>
      </c>
      <c r="I153" s="254">
        <v>1270</v>
      </c>
      <c r="J153" s="254">
        <f>ROUND(I153*H153,2)</f>
        <v>1724.6600000000001</v>
      </c>
      <c r="K153" s="251" t="s">
        <v>149</v>
      </c>
      <c r="L153" s="255"/>
      <c r="M153" s="256" t="s">
        <v>17</v>
      </c>
      <c r="N153" s="257" t="s">
        <v>43</v>
      </c>
      <c r="O153" s="207">
        <v>0</v>
      </c>
      <c r="P153" s="207">
        <f>O153*H153</f>
        <v>0</v>
      </c>
      <c r="Q153" s="207">
        <v>0.20999999999999999</v>
      </c>
      <c r="R153" s="207">
        <f>Q153*H153</f>
        <v>0.28517999999999999</v>
      </c>
      <c r="S153" s="207">
        <v>0</v>
      </c>
      <c r="T153" s="20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9" t="s">
        <v>276</v>
      </c>
      <c r="AT153" s="209" t="s">
        <v>273</v>
      </c>
      <c r="AU153" s="209" t="s">
        <v>82</v>
      </c>
      <c r="AY153" s="19" t="s">
        <v>142</v>
      </c>
      <c r="BE153" s="210">
        <f>IF(N153="základní",J153,0)</f>
        <v>1724.6600000000001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9" t="s">
        <v>80</v>
      </c>
      <c r="BK153" s="210">
        <f>ROUND(I153*H153,2)</f>
        <v>1724.6600000000001</v>
      </c>
      <c r="BL153" s="19" t="s">
        <v>150</v>
      </c>
      <c r="BM153" s="209" t="s">
        <v>711</v>
      </c>
    </row>
    <row r="154" s="2" customFormat="1">
      <c r="A154" s="34"/>
      <c r="B154" s="35"/>
      <c r="C154" s="36"/>
      <c r="D154" s="211" t="s">
        <v>152</v>
      </c>
      <c r="E154" s="36"/>
      <c r="F154" s="212" t="s">
        <v>710</v>
      </c>
      <c r="G154" s="36"/>
      <c r="H154" s="36"/>
      <c r="I154" s="36"/>
      <c r="J154" s="36"/>
      <c r="K154" s="36"/>
      <c r="L154" s="40"/>
      <c r="M154" s="213"/>
      <c r="N154" s="214"/>
      <c r="O154" s="79"/>
      <c r="P154" s="79"/>
      <c r="Q154" s="79"/>
      <c r="R154" s="79"/>
      <c r="S154" s="79"/>
      <c r="T154" s="80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9" t="s">
        <v>152</v>
      </c>
      <c r="AU154" s="19" t="s">
        <v>82</v>
      </c>
    </row>
    <row r="155" s="2" customFormat="1" ht="16.5" customHeight="1">
      <c r="A155" s="34"/>
      <c r="B155" s="35"/>
      <c r="C155" s="199" t="s">
        <v>211</v>
      </c>
      <c r="D155" s="199" t="s">
        <v>145</v>
      </c>
      <c r="E155" s="200" t="s">
        <v>712</v>
      </c>
      <c r="F155" s="201" t="s">
        <v>713</v>
      </c>
      <c r="G155" s="202" t="s">
        <v>261</v>
      </c>
      <c r="H155" s="203">
        <v>21.149999999999999</v>
      </c>
      <c r="I155" s="204">
        <v>84.810000000000002</v>
      </c>
      <c r="J155" s="204">
        <f>ROUND(I155*H155,2)</f>
        <v>1793.73</v>
      </c>
      <c r="K155" s="201" t="s">
        <v>149</v>
      </c>
      <c r="L155" s="40"/>
      <c r="M155" s="205" t="s">
        <v>17</v>
      </c>
      <c r="N155" s="206" t="s">
        <v>43</v>
      </c>
      <c r="O155" s="207">
        <v>0.080000000000000002</v>
      </c>
      <c r="P155" s="207">
        <f>O155*H155</f>
        <v>1.692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9" t="s">
        <v>150</v>
      </c>
      <c r="AT155" s="209" t="s">
        <v>145</v>
      </c>
      <c r="AU155" s="209" t="s">
        <v>82</v>
      </c>
      <c r="AY155" s="19" t="s">
        <v>142</v>
      </c>
      <c r="BE155" s="210">
        <f>IF(N155="základní",J155,0)</f>
        <v>1793.73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9" t="s">
        <v>80</v>
      </c>
      <c r="BK155" s="210">
        <f>ROUND(I155*H155,2)</f>
        <v>1793.73</v>
      </c>
      <c r="BL155" s="19" t="s">
        <v>150</v>
      </c>
      <c r="BM155" s="209" t="s">
        <v>714</v>
      </c>
    </row>
    <row r="156" s="2" customFormat="1">
      <c r="A156" s="34"/>
      <c r="B156" s="35"/>
      <c r="C156" s="36"/>
      <c r="D156" s="211" t="s">
        <v>152</v>
      </c>
      <c r="E156" s="36"/>
      <c r="F156" s="212" t="s">
        <v>715</v>
      </c>
      <c r="G156" s="36"/>
      <c r="H156" s="36"/>
      <c r="I156" s="36"/>
      <c r="J156" s="36"/>
      <c r="K156" s="36"/>
      <c r="L156" s="40"/>
      <c r="M156" s="213"/>
      <c r="N156" s="214"/>
      <c r="O156" s="79"/>
      <c r="P156" s="79"/>
      <c r="Q156" s="79"/>
      <c r="R156" s="79"/>
      <c r="S156" s="79"/>
      <c r="T156" s="80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9" t="s">
        <v>152</v>
      </c>
      <c r="AU156" s="19" t="s">
        <v>82</v>
      </c>
    </row>
    <row r="157" s="2" customFormat="1">
      <c r="A157" s="34"/>
      <c r="B157" s="35"/>
      <c r="C157" s="36"/>
      <c r="D157" s="215" t="s">
        <v>154</v>
      </c>
      <c r="E157" s="36"/>
      <c r="F157" s="216" t="s">
        <v>716</v>
      </c>
      <c r="G157" s="36"/>
      <c r="H157" s="36"/>
      <c r="I157" s="36"/>
      <c r="J157" s="36"/>
      <c r="K157" s="36"/>
      <c r="L157" s="40"/>
      <c r="M157" s="213"/>
      <c r="N157" s="214"/>
      <c r="O157" s="79"/>
      <c r="P157" s="79"/>
      <c r="Q157" s="79"/>
      <c r="R157" s="79"/>
      <c r="S157" s="79"/>
      <c r="T157" s="80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9" t="s">
        <v>154</v>
      </c>
      <c r="AU157" s="19" t="s">
        <v>82</v>
      </c>
    </row>
    <row r="158" s="13" customFormat="1">
      <c r="A158" s="13"/>
      <c r="B158" s="217"/>
      <c r="C158" s="218"/>
      <c r="D158" s="211" t="s">
        <v>156</v>
      </c>
      <c r="E158" s="219" t="s">
        <v>17</v>
      </c>
      <c r="F158" s="220" t="s">
        <v>702</v>
      </c>
      <c r="G158" s="218"/>
      <c r="H158" s="221">
        <v>21.149999999999999</v>
      </c>
      <c r="I158" s="218"/>
      <c r="J158" s="218"/>
      <c r="K158" s="218"/>
      <c r="L158" s="222"/>
      <c r="M158" s="223"/>
      <c r="N158" s="224"/>
      <c r="O158" s="224"/>
      <c r="P158" s="224"/>
      <c r="Q158" s="224"/>
      <c r="R158" s="224"/>
      <c r="S158" s="224"/>
      <c r="T158" s="22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6" t="s">
        <v>156</v>
      </c>
      <c r="AU158" s="226" t="s">
        <v>82</v>
      </c>
      <c r="AV158" s="13" t="s">
        <v>82</v>
      </c>
      <c r="AW158" s="13" t="s">
        <v>34</v>
      </c>
      <c r="AX158" s="13" t="s">
        <v>80</v>
      </c>
      <c r="AY158" s="226" t="s">
        <v>142</v>
      </c>
    </row>
    <row r="159" s="2" customFormat="1" ht="21.75" customHeight="1">
      <c r="A159" s="34"/>
      <c r="B159" s="35"/>
      <c r="C159" s="199" t="s">
        <v>8</v>
      </c>
      <c r="D159" s="199" t="s">
        <v>145</v>
      </c>
      <c r="E159" s="200" t="s">
        <v>717</v>
      </c>
      <c r="F159" s="201" t="s">
        <v>718</v>
      </c>
      <c r="G159" s="202" t="s">
        <v>261</v>
      </c>
      <c r="H159" s="203">
        <v>27.149999999999999</v>
      </c>
      <c r="I159" s="204">
        <v>2.1899999999999999</v>
      </c>
      <c r="J159" s="204">
        <f>ROUND(I159*H159,2)</f>
        <v>59.460000000000001</v>
      </c>
      <c r="K159" s="201" t="s">
        <v>161</v>
      </c>
      <c r="L159" s="40"/>
      <c r="M159" s="205" t="s">
        <v>17</v>
      </c>
      <c r="N159" s="206" t="s">
        <v>43</v>
      </c>
      <c r="O159" s="207">
        <v>0.0040000000000000001</v>
      </c>
      <c r="P159" s="207">
        <f>O159*H159</f>
        <v>0.1086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9" t="s">
        <v>150</v>
      </c>
      <c r="AT159" s="209" t="s">
        <v>145</v>
      </c>
      <c r="AU159" s="209" t="s">
        <v>82</v>
      </c>
      <c r="AY159" s="19" t="s">
        <v>142</v>
      </c>
      <c r="BE159" s="210">
        <f>IF(N159="základní",J159,0)</f>
        <v>59.460000000000001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9" t="s">
        <v>80</v>
      </c>
      <c r="BK159" s="210">
        <f>ROUND(I159*H159,2)</f>
        <v>59.460000000000001</v>
      </c>
      <c r="BL159" s="19" t="s">
        <v>150</v>
      </c>
      <c r="BM159" s="209" t="s">
        <v>719</v>
      </c>
    </row>
    <row r="160" s="2" customFormat="1">
      <c r="A160" s="34"/>
      <c r="B160" s="35"/>
      <c r="C160" s="36"/>
      <c r="D160" s="211" t="s">
        <v>152</v>
      </c>
      <c r="E160" s="36"/>
      <c r="F160" s="212" t="s">
        <v>720</v>
      </c>
      <c r="G160" s="36"/>
      <c r="H160" s="36"/>
      <c r="I160" s="36"/>
      <c r="J160" s="36"/>
      <c r="K160" s="36"/>
      <c r="L160" s="40"/>
      <c r="M160" s="213"/>
      <c r="N160" s="214"/>
      <c r="O160" s="79"/>
      <c r="P160" s="79"/>
      <c r="Q160" s="79"/>
      <c r="R160" s="79"/>
      <c r="S160" s="79"/>
      <c r="T160" s="80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9" t="s">
        <v>152</v>
      </c>
      <c r="AU160" s="19" t="s">
        <v>82</v>
      </c>
    </row>
    <row r="161" s="2" customFormat="1">
      <c r="A161" s="34"/>
      <c r="B161" s="35"/>
      <c r="C161" s="36"/>
      <c r="D161" s="215" t="s">
        <v>154</v>
      </c>
      <c r="E161" s="36"/>
      <c r="F161" s="216" t="s">
        <v>721</v>
      </c>
      <c r="G161" s="36"/>
      <c r="H161" s="36"/>
      <c r="I161" s="36"/>
      <c r="J161" s="36"/>
      <c r="K161" s="36"/>
      <c r="L161" s="40"/>
      <c r="M161" s="213"/>
      <c r="N161" s="214"/>
      <c r="O161" s="79"/>
      <c r="P161" s="79"/>
      <c r="Q161" s="79"/>
      <c r="R161" s="79"/>
      <c r="S161" s="79"/>
      <c r="T161" s="80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9" t="s">
        <v>154</v>
      </c>
      <c r="AU161" s="19" t="s">
        <v>82</v>
      </c>
    </row>
    <row r="162" s="2" customFormat="1" ht="16.5" customHeight="1">
      <c r="A162" s="34"/>
      <c r="B162" s="35"/>
      <c r="C162" s="199" t="s">
        <v>203</v>
      </c>
      <c r="D162" s="199" t="s">
        <v>145</v>
      </c>
      <c r="E162" s="200" t="s">
        <v>722</v>
      </c>
      <c r="F162" s="201" t="s">
        <v>723</v>
      </c>
      <c r="G162" s="202" t="s">
        <v>261</v>
      </c>
      <c r="H162" s="203">
        <v>27.149999999999999</v>
      </c>
      <c r="I162" s="204">
        <v>5.1299999999999999</v>
      </c>
      <c r="J162" s="204">
        <f>ROUND(I162*H162,2)</f>
        <v>139.28</v>
      </c>
      <c r="K162" s="201" t="s">
        <v>149</v>
      </c>
      <c r="L162" s="40"/>
      <c r="M162" s="205" t="s">
        <v>17</v>
      </c>
      <c r="N162" s="206" t="s">
        <v>43</v>
      </c>
      <c r="O162" s="207">
        <v>0.010999999999999999</v>
      </c>
      <c r="P162" s="207">
        <f>O162*H162</f>
        <v>0.29864999999999997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9" t="s">
        <v>150</v>
      </c>
      <c r="AT162" s="209" t="s">
        <v>145</v>
      </c>
      <c r="AU162" s="209" t="s">
        <v>82</v>
      </c>
      <c r="AY162" s="19" t="s">
        <v>142</v>
      </c>
      <c r="BE162" s="210">
        <f>IF(N162="základní",J162,0)</f>
        <v>139.28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9" t="s">
        <v>80</v>
      </c>
      <c r="BK162" s="210">
        <f>ROUND(I162*H162,2)</f>
        <v>139.28</v>
      </c>
      <c r="BL162" s="19" t="s">
        <v>150</v>
      </c>
      <c r="BM162" s="209" t="s">
        <v>724</v>
      </c>
    </row>
    <row r="163" s="2" customFormat="1">
      <c r="A163" s="34"/>
      <c r="B163" s="35"/>
      <c r="C163" s="36"/>
      <c r="D163" s="211" t="s">
        <v>152</v>
      </c>
      <c r="E163" s="36"/>
      <c r="F163" s="212" t="s">
        <v>725</v>
      </c>
      <c r="G163" s="36"/>
      <c r="H163" s="36"/>
      <c r="I163" s="36"/>
      <c r="J163" s="36"/>
      <c r="K163" s="36"/>
      <c r="L163" s="40"/>
      <c r="M163" s="213"/>
      <c r="N163" s="214"/>
      <c r="O163" s="79"/>
      <c r="P163" s="79"/>
      <c r="Q163" s="79"/>
      <c r="R163" s="79"/>
      <c r="S163" s="79"/>
      <c r="T163" s="80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9" t="s">
        <v>152</v>
      </c>
      <c r="AU163" s="19" t="s">
        <v>82</v>
      </c>
    </row>
    <row r="164" s="2" customFormat="1">
      <c r="A164" s="34"/>
      <c r="B164" s="35"/>
      <c r="C164" s="36"/>
      <c r="D164" s="215" t="s">
        <v>154</v>
      </c>
      <c r="E164" s="36"/>
      <c r="F164" s="216" t="s">
        <v>726</v>
      </c>
      <c r="G164" s="36"/>
      <c r="H164" s="36"/>
      <c r="I164" s="36"/>
      <c r="J164" s="36"/>
      <c r="K164" s="36"/>
      <c r="L164" s="40"/>
      <c r="M164" s="213"/>
      <c r="N164" s="214"/>
      <c r="O164" s="79"/>
      <c r="P164" s="79"/>
      <c r="Q164" s="79"/>
      <c r="R164" s="79"/>
      <c r="S164" s="79"/>
      <c r="T164" s="80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9" t="s">
        <v>154</v>
      </c>
      <c r="AU164" s="19" t="s">
        <v>82</v>
      </c>
    </row>
    <row r="165" s="2" customFormat="1" ht="16.5" customHeight="1">
      <c r="A165" s="34"/>
      <c r="B165" s="35"/>
      <c r="C165" s="199" t="s">
        <v>227</v>
      </c>
      <c r="D165" s="199" t="s">
        <v>145</v>
      </c>
      <c r="E165" s="200" t="s">
        <v>727</v>
      </c>
      <c r="F165" s="201" t="s">
        <v>728</v>
      </c>
      <c r="G165" s="202" t="s">
        <v>168</v>
      </c>
      <c r="H165" s="203">
        <v>3</v>
      </c>
      <c r="I165" s="204">
        <v>2192.2399999999998</v>
      </c>
      <c r="J165" s="204">
        <f>ROUND(I165*H165,2)</f>
        <v>6576.7200000000003</v>
      </c>
      <c r="K165" s="201" t="s">
        <v>149</v>
      </c>
      <c r="L165" s="40"/>
      <c r="M165" s="205" t="s">
        <v>17</v>
      </c>
      <c r="N165" s="206" t="s">
        <v>43</v>
      </c>
      <c r="O165" s="207">
        <v>0.57499999999999996</v>
      </c>
      <c r="P165" s="207">
        <f>O165*H165</f>
        <v>1.7249999999999999</v>
      </c>
      <c r="Q165" s="207">
        <v>2.13408</v>
      </c>
      <c r="R165" s="207">
        <f>Q165*H165</f>
        <v>6.4022399999999999</v>
      </c>
      <c r="S165" s="207">
        <v>0</v>
      </c>
      <c r="T165" s="20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9" t="s">
        <v>150</v>
      </c>
      <c r="AT165" s="209" t="s">
        <v>145</v>
      </c>
      <c r="AU165" s="209" t="s">
        <v>82</v>
      </c>
      <c r="AY165" s="19" t="s">
        <v>142</v>
      </c>
      <c r="BE165" s="210">
        <f>IF(N165="základní",J165,0)</f>
        <v>6576.7200000000003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9" t="s">
        <v>80</v>
      </c>
      <c r="BK165" s="210">
        <f>ROUND(I165*H165,2)</f>
        <v>6576.7200000000003</v>
      </c>
      <c r="BL165" s="19" t="s">
        <v>150</v>
      </c>
      <c r="BM165" s="209" t="s">
        <v>729</v>
      </c>
    </row>
    <row r="166" s="2" customFormat="1">
      <c r="A166" s="34"/>
      <c r="B166" s="35"/>
      <c r="C166" s="36"/>
      <c r="D166" s="211" t="s">
        <v>152</v>
      </c>
      <c r="E166" s="36"/>
      <c r="F166" s="212" t="s">
        <v>730</v>
      </c>
      <c r="G166" s="36"/>
      <c r="H166" s="36"/>
      <c r="I166" s="36"/>
      <c r="J166" s="36"/>
      <c r="K166" s="36"/>
      <c r="L166" s="40"/>
      <c r="M166" s="213"/>
      <c r="N166" s="214"/>
      <c r="O166" s="79"/>
      <c r="P166" s="79"/>
      <c r="Q166" s="79"/>
      <c r="R166" s="79"/>
      <c r="S166" s="79"/>
      <c r="T166" s="80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9" t="s">
        <v>152</v>
      </c>
      <c r="AU166" s="19" t="s">
        <v>82</v>
      </c>
    </row>
    <row r="167" s="2" customFormat="1">
      <c r="A167" s="34"/>
      <c r="B167" s="35"/>
      <c r="C167" s="36"/>
      <c r="D167" s="215" t="s">
        <v>154</v>
      </c>
      <c r="E167" s="36"/>
      <c r="F167" s="216" t="s">
        <v>731</v>
      </c>
      <c r="G167" s="36"/>
      <c r="H167" s="36"/>
      <c r="I167" s="36"/>
      <c r="J167" s="36"/>
      <c r="K167" s="36"/>
      <c r="L167" s="40"/>
      <c r="M167" s="213"/>
      <c r="N167" s="214"/>
      <c r="O167" s="79"/>
      <c r="P167" s="79"/>
      <c r="Q167" s="79"/>
      <c r="R167" s="79"/>
      <c r="S167" s="79"/>
      <c r="T167" s="80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9" t="s">
        <v>154</v>
      </c>
      <c r="AU167" s="19" t="s">
        <v>82</v>
      </c>
    </row>
    <row r="168" s="13" customFormat="1">
      <c r="A168" s="13"/>
      <c r="B168" s="217"/>
      <c r="C168" s="218"/>
      <c r="D168" s="211" t="s">
        <v>156</v>
      </c>
      <c r="E168" s="219" t="s">
        <v>17</v>
      </c>
      <c r="F168" s="220" t="s">
        <v>732</v>
      </c>
      <c r="G168" s="218"/>
      <c r="H168" s="221">
        <v>3</v>
      </c>
      <c r="I168" s="218"/>
      <c r="J168" s="218"/>
      <c r="K168" s="218"/>
      <c r="L168" s="222"/>
      <c r="M168" s="223"/>
      <c r="N168" s="224"/>
      <c r="O168" s="224"/>
      <c r="P168" s="224"/>
      <c r="Q168" s="224"/>
      <c r="R168" s="224"/>
      <c r="S168" s="224"/>
      <c r="T168" s="22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6" t="s">
        <v>156</v>
      </c>
      <c r="AU168" s="226" t="s">
        <v>82</v>
      </c>
      <c r="AV168" s="13" t="s">
        <v>82</v>
      </c>
      <c r="AW168" s="13" t="s">
        <v>34</v>
      </c>
      <c r="AX168" s="13" t="s">
        <v>80</v>
      </c>
      <c r="AY168" s="226" t="s">
        <v>142</v>
      </c>
    </row>
    <row r="169" s="2" customFormat="1" ht="16.5" customHeight="1">
      <c r="A169" s="34"/>
      <c r="B169" s="35"/>
      <c r="C169" s="199" t="s">
        <v>219</v>
      </c>
      <c r="D169" s="199" t="s">
        <v>145</v>
      </c>
      <c r="E169" s="200" t="s">
        <v>733</v>
      </c>
      <c r="F169" s="201" t="s">
        <v>734</v>
      </c>
      <c r="G169" s="202" t="s">
        <v>261</v>
      </c>
      <c r="H169" s="203">
        <v>12.300000000000001</v>
      </c>
      <c r="I169" s="204">
        <v>1577.0899999999999</v>
      </c>
      <c r="J169" s="204">
        <f>ROUND(I169*H169,2)</f>
        <v>19398.209999999999</v>
      </c>
      <c r="K169" s="201" t="s">
        <v>149</v>
      </c>
      <c r="L169" s="40"/>
      <c r="M169" s="205" t="s">
        <v>17</v>
      </c>
      <c r="N169" s="206" t="s">
        <v>43</v>
      </c>
      <c r="O169" s="207">
        <v>1.1910000000000001</v>
      </c>
      <c r="P169" s="207">
        <f>O169*H169</f>
        <v>14.649300000000002</v>
      </c>
      <c r="Q169" s="207">
        <v>0.74327200000000004</v>
      </c>
      <c r="R169" s="207">
        <f>Q169*H169</f>
        <v>9.1422456000000007</v>
      </c>
      <c r="S169" s="207">
        <v>0</v>
      </c>
      <c r="T169" s="20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9" t="s">
        <v>150</v>
      </c>
      <c r="AT169" s="209" t="s">
        <v>145</v>
      </c>
      <c r="AU169" s="209" t="s">
        <v>82</v>
      </c>
      <c r="AY169" s="19" t="s">
        <v>142</v>
      </c>
      <c r="BE169" s="210">
        <f>IF(N169="základní",J169,0)</f>
        <v>19398.209999999999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9" t="s">
        <v>80</v>
      </c>
      <c r="BK169" s="210">
        <f>ROUND(I169*H169,2)</f>
        <v>19398.209999999999</v>
      </c>
      <c r="BL169" s="19" t="s">
        <v>150</v>
      </c>
      <c r="BM169" s="209" t="s">
        <v>735</v>
      </c>
    </row>
    <row r="170" s="2" customFormat="1">
      <c r="A170" s="34"/>
      <c r="B170" s="35"/>
      <c r="C170" s="36"/>
      <c r="D170" s="211" t="s">
        <v>152</v>
      </c>
      <c r="E170" s="36"/>
      <c r="F170" s="212" t="s">
        <v>736</v>
      </c>
      <c r="G170" s="36"/>
      <c r="H170" s="36"/>
      <c r="I170" s="36"/>
      <c r="J170" s="36"/>
      <c r="K170" s="36"/>
      <c r="L170" s="40"/>
      <c r="M170" s="213"/>
      <c r="N170" s="214"/>
      <c r="O170" s="79"/>
      <c r="P170" s="79"/>
      <c r="Q170" s="79"/>
      <c r="R170" s="79"/>
      <c r="S170" s="79"/>
      <c r="T170" s="80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9" t="s">
        <v>152</v>
      </c>
      <c r="AU170" s="19" t="s">
        <v>82</v>
      </c>
    </row>
    <row r="171" s="2" customFormat="1">
      <c r="A171" s="34"/>
      <c r="B171" s="35"/>
      <c r="C171" s="36"/>
      <c r="D171" s="215" t="s">
        <v>154</v>
      </c>
      <c r="E171" s="36"/>
      <c r="F171" s="216" t="s">
        <v>737</v>
      </c>
      <c r="G171" s="36"/>
      <c r="H171" s="36"/>
      <c r="I171" s="36"/>
      <c r="J171" s="36"/>
      <c r="K171" s="36"/>
      <c r="L171" s="40"/>
      <c r="M171" s="213"/>
      <c r="N171" s="214"/>
      <c r="O171" s="79"/>
      <c r="P171" s="79"/>
      <c r="Q171" s="79"/>
      <c r="R171" s="79"/>
      <c r="S171" s="79"/>
      <c r="T171" s="80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9" t="s">
        <v>154</v>
      </c>
      <c r="AU171" s="19" t="s">
        <v>82</v>
      </c>
    </row>
    <row r="172" s="13" customFormat="1">
      <c r="A172" s="13"/>
      <c r="B172" s="217"/>
      <c r="C172" s="218"/>
      <c r="D172" s="211" t="s">
        <v>156</v>
      </c>
      <c r="E172" s="219" t="s">
        <v>17</v>
      </c>
      <c r="F172" s="220" t="s">
        <v>738</v>
      </c>
      <c r="G172" s="218"/>
      <c r="H172" s="221">
        <v>12.300000000000001</v>
      </c>
      <c r="I172" s="218"/>
      <c r="J172" s="218"/>
      <c r="K172" s="218"/>
      <c r="L172" s="222"/>
      <c r="M172" s="223"/>
      <c r="N172" s="224"/>
      <c r="O172" s="224"/>
      <c r="P172" s="224"/>
      <c r="Q172" s="224"/>
      <c r="R172" s="224"/>
      <c r="S172" s="224"/>
      <c r="T172" s="22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6" t="s">
        <v>156</v>
      </c>
      <c r="AU172" s="226" t="s">
        <v>82</v>
      </c>
      <c r="AV172" s="13" t="s">
        <v>82</v>
      </c>
      <c r="AW172" s="13" t="s">
        <v>34</v>
      </c>
      <c r="AX172" s="13" t="s">
        <v>80</v>
      </c>
      <c r="AY172" s="226" t="s">
        <v>142</v>
      </c>
    </row>
    <row r="173" s="12" customFormat="1" ht="22.8" customHeight="1">
      <c r="A173" s="12"/>
      <c r="B173" s="184"/>
      <c r="C173" s="185"/>
      <c r="D173" s="186" t="s">
        <v>71</v>
      </c>
      <c r="E173" s="197" t="s">
        <v>276</v>
      </c>
      <c r="F173" s="197" t="s">
        <v>739</v>
      </c>
      <c r="G173" s="185"/>
      <c r="H173" s="185"/>
      <c r="I173" s="185"/>
      <c r="J173" s="198">
        <f>BK173</f>
        <v>47750</v>
      </c>
      <c r="K173" s="185"/>
      <c r="L173" s="189"/>
      <c r="M173" s="190"/>
      <c r="N173" s="191"/>
      <c r="O173" s="191"/>
      <c r="P173" s="192">
        <f>SUM(P174:P178)</f>
        <v>5.1260000000000003</v>
      </c>
      <c r="Q173" s="191"/>
      <c r="R173" s="192">
        <f>SUM(R174:R178)</f>
        <v>0.052999999999999998</v>
      </c>
      <c r="S173" s="191"/>
      <c r="T173" s="193">
        <f>SUM(T174:T178)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94" t="s">
        <v>80</v>
      </c>
      <c r="AT173" s="195" t="s">
        <v>71</v>
      </c>
      <c r="AU173" s="195" t="s">
        <v>80</v>
      </c>
      <c r="AY173" s="194" t="s">
        <v>142</v>
      </c>
      <c r="BK173" s="196">
        <f>SUM(BK174:BK178)</f>
        <v>47750</v>
      </c>
    </row>
    <row r="174" s="2" customFormat="1" ht="16.5" customHeight="1">
      <c r="A174" s="34"/>
      <c r="B174" s="35"/>
      <c r="C174" s="199" t="s">
        <v>332</v>
      </c>
      <c r="D174" s="199" t="s">
        <v>145</v>
      </c>
      <c r="E174" s="200" t="s">
        <v>740</v>
      </c>
      <c r="F174" s="201" t="s">
        <v>741</v>
      </c>
      <c r="G174" s="202" t="s">
        <v>309</v>
      </c>
      <c r="H174" s="203">
        <v>1</v>
      </c>
      <c r="I174" s="204">
        <v>3650</v>
      </c>
      <c r="J174" s="204">
        <f>ROUND(I174*H174,2)</f>
        <v>3650</v>
      </c>
      <c r="K174" s="201" t="s">
        <v>149</v>
      </c>
      <c r="L174" s="40"/>
      <c r="M174" s="205" t="s">
        <v>17</v>
      </c>
      <c r="N174" s="206" t="s">
        <v>43</v>
      </c>
      <c r="O174" s="207">
        <v>5.1260000000000003</v>
      </c>
      <c r="P174" s="207">
        <f>O174*H174</f>
        <v>5.1260000000000003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9" t="s">
        <v>150</v>
      </c>
      <c r="AT174" s="209" t="s">
        <v>145</v>
      </c>
      <c r="AU174" s="209" t="s">
        <v>82</v>
      </c>
      <c r="AY174" s="19" t="s">
        <v>142</v>
      </c>
      <c r="BE174" s="210">
        <f>IF(N174="základní",J174,0)</f>
        <v>3650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9" t="s">
        <v>80</v>
      </c>
      <c r="BK174" s="210">
        <f>ROUND(I174*H174,2)</f>
        <v>3650</v>
      </c>
      <c r="BL174" s="19" t="s">
        <v>150</v>
      </c>
      <c r="BM174" s="209" t="s">
        <v>742</v>
      </c>
    </row>
    <row r="175" s="2" customFormat="1">
      <c r="A175" s="34"/>
      <c r="B175" s="35"/>
      <c r="C175" s="36"/>
      <c r="D175" s="211" t="s">
        <v>152</v>
      </c>
      <c r="E175" s="36"/>
      <c r="F175" s="212" t="s">
        <v>743</v>
      </c>
      <c r="G175" s="36"/>
      <c r="H175" s="36"/>
      <c r="I175" s="36"/>
      <c r="J175" s="36"/>
      <c r="K175" s="36"/>
      <c r="L175" s="40"/>
      <c r="M175" s="213"/>
      <c r="N175" s="214"/>
      <c r="O175" s="79"/>
      <c r="P175" s="79"/>
      <c r="Q175" s="79"/>
      <c r="R175" s="79"/>
      <c r="S175" s="79"/>
      <c r="T175" s="80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9" t="s">
        <v>152</v>
      </c>
      <c r="AU175" s="19" t="s">
        <v>82</v>
      </c>
    </row>
    <row r="176" s="2" customFormat="1">
      <c r="A176" s="34"/>
      <c r="B176" s="35"/>
      <c r="C176" s="36"/>
      <c r="D176" s="215" t="s">
        <v>154</v>
      </c>
      <c r="E176" s="36"/>
      <c r="F176" s="216" t="s">
        <v>744</v>
      </c>
      <c r="G176" s="36"/>
      <c r="H176" s="36"/>
      <c r="I176" s="36"/>
      <c r="J176" s="36"/>
      <c r="K176" s="36"/>
      <c r="L176" s="40"/>
      <c r="M176" s="213"/>
      <c r="N176" s="214"/>
      <c r="O176" s="79"/>
      <c r="P176" s="79"/>
      <c r="Q176" s="79"/>
      <c r="R176" s="79"/>
      <c r="S176" s="79"/>
      <c r="T176" s="80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9" t="s">
        <v>154</v>
      </c>
      <c r="AU176" s="19" t="s">
        <v>82</v>
      </c>
    </row>
    <row r="177" s="2" customFormat="1" ht="16.5" customHeight="1">
      <c r="A177" s="34"/>
      <c r="B177" s="35"/>
      <c r="C177" s="249" t="s">
        <v>338</v>
      </c>
      <c r="D177" s="249" t="s">
        <v>273</v>
      </c>
      <c r="E177" s="250" t="s">
        <v>745</v>
      </c>
      <c r="F177" s="251" t="s">
        <v>746</v>
      </c>
      <c r="G177" s="252" t="s">
        <v>309</v>
      </c>
      <c r="H177" s="253">
        <v>1</v>
      </c>
      <c r="I177" s="254">
        <v>44100</v>
      </c>
      <c r="J177" s="254">
        <f>ROUND(I177*H177,2)</f>
        <v>44100</v>
      </c>
      <c r="K177" s="251" t="s">
        <v>149</v>
      </c>
      <c r="L177" s="255"/>
      <c r="M177" s="256" t="s">
        <v>17</v>
      </c>
      <c r="N177" s="257" t="s">
        <v>43</v>
      </c>
      <c r="O177" s="207">
        <v>0</v>
      </c>
      <c r="P177" s="207">
        <f>O177*H177</f>
        <v>0</v>
      </c>
      <c r="Q177" s="207">
        <v>0.052999999999999998</v>
      </c>
      <c r="R177" s="207">
        <f>Q177*H177</f>
        <v>0.052999999999999998</v>
      </c>
      <c r="S177" s="207">
        <v>0</v>
      </c>
      <c r="T177" s="20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9" t="s">
        <v>276</v>
      </c>
      <c r="AT177" s="209" t="s">
        <v>273</v>
      </c>
      <c r="AU177" s="209" t="s">
        <v>82</v>
      </c>
      <c r="AY177" s="19" t="s">
        <v>142</v>
      </c>
      <c r="BE177" s="210">
        <f>IF(N177="základní",J177,0)</f>
        <v>44100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9" t="s">
        <v>80</v>
      </c>
      <c r="BK177" s="210">
        <f>ROUND(I177*H177,2)</f>
        <v>44100</v>
      </c>
      <c r="BL177" s="19" t="s">
        <v>150</v>
      </c>
      <c r="BM177" s="209" t="s">
        <v>747</v>
      </c>
    </row>
    <row r="178" s="2" customFormat="1">
      <c r="A178" s="34"/>
      <c r="B178" s="35"/>
      <c r="C178" s="36"/>
      <c r="D178" s="211" t="s">
        <v>152</v>
      </c>
      <c r="E178" s="36"/>
      <c r="F178" s="212" t="s">
        <v>746</v>
      </c>
      <c r="G178" s="36"/>
      <c r="H178" s="36"/>
      <c r="I178" s="36"/>
      <c r="J178" s="36"/>
      <c r="K178" s="36"/>
      <c r="L178" s="40"/>
      <c r="M178" s="213"/>
      <c r="N178" s="214"/>
      <c r="O178" s="79"/>
      <c r="P178" s="79"/>
      <c r="Q178" s="79"/>
      <c r="R178" s="79"/>
      <c r="S178" s="79"/>
      <c r="T178" s="80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9" t="s">
        <v>152</v>
      </c>
      <c r="AU178" s="19" t="s">
        <v>82</v>
      </c>
    </row>
    <row r="179" s="12" customFormat="1" ht="22.8" customHeight="1">
      <c r="A179" s="12"/>
      <c r="B179" s="184"/>
      <c r="C179" s="185"/>
      <c r="D179" s="186" t="s">
        <v>71</v>
      </c>
      <c r="E179" s="197" t="s">
        <v>504</v>
      </c>
      <c r="F179" s="197" t="s">
        <v>505</v>
      </c>
      <c r="G179" s="185"/>
      <c r="H179" s="185"/>
      <c r="I179" s="185"/>
      <c r="J179" s="198">
        <f>BK179</f>
        <v>46749.200000000004</v>
      </c>
      <c r="K179" s="185"/>
      <c r="L179" s="189"/>
      <c r="M179" s="190"/>
      <c r="N179" s="191"/>
      <c r="O179" s="191"/>
      <c r="P179" s="192">
        <f>SUM(P180:P190)</f>
        <v>38.474000000000004</v>
      </c>
      <c r="Q179" s="191"/>
      <c r="R179" s="192">
        <f>SUM(R180:R190)</f>
        <v>16.911736608999998</v>
      </c>
      <c r="S179" s="191"/>
      <c r="T179" s="193">
        <f>SUM(T180:T190)</f>
        <v>1.6200000000000001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4" t="s">
        <v>80</v>
      </c>
      <c r="AT179" s="195" t="s">
        <v>71</v>
      </c>
      <c r="AU179" s="195" t="s">
        <v>80</v>
      </c>
      <c r="AY179" s="194" t="s">
        <v>142</v>
      </c>
      <c r="BK179" s="196">
        <f>SUM(BK180:BK190)</f>
        <v>46749.200000000004</v>
      </c>
    </row>
    <row r="180" s="2" customFormat="1" ht="16.5" customHeight="1">
      <c r="A180" s="34"/>
      <c r="B180" s="35"/>
      <c r="C180" s="199" t="s">
        <v>286</v>
      </c>
      <c r="D180" s="199" t="s">
        <v>145</v>
      </c>
      <c r="E180" s="200" t="s">
        <v>748</v>
      </c>
      <c r="F180" s="201" t="s">
        <v>749</v>
      </c>
      <c r="G180" s="202" t="s">
        <v>148</v>
      </c>
      <c r="H180" s="203">
        <v>4</v>
      </c>
      <c r="I180" s="204">
        <v>205.52000000000001</v>
      </c>
      <c r="J180" s="204">
        <f>ROUND(I180*H180,2)</f>
        <v>822.08000000000004</v>
      </c>
      <c r="K180" s="201" t="s">
        <v>149</v>
      </c>
      <c r="L180" s="40"/>
      <c r="M180" s="205" t="s">
        <v>17</v>
      </c>
      <c r="N180" s="206" t="s">
        <v>43</v>
      </c>
      <c r="O180" s="207">
        <v>0.22800000000000001</v>
      </c>
      <c r="P180" s="207">
        <f>O180*H180</f>
        <v>0.91200000000000003</v>
      </c>
      <c r="Q180" s="207">
        <v>0.040078500000000003</v>
      </c>
      <c r="R180" s="207">
        <f>Q180*H180</f>
        <v>0.16031400000000001</v>
      </c>
      <c r="S180" s="207">
        <v>0</v>
      </c>
      <c r="T180" s="20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9" t="s">
        <v>150</v>
      </c>
      <c r="AT180" s="209" t="s">
        <v>145</v>
      </c>
      <c r="AU180" s="209" t="s">
        <v>82</v>
      </c>
      <c r="AY180" s="19" t="s">
        <v>142</v>
      </c>
      <c r="BE180" s="210">
        <f>IF(N180="základní",J180,0)</f>
        <v>822.08000000000004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9" t="s">
        <v>80</v>
      </c>
      <c r="BK180" s="210">
        <f>ROUND(I180*H180,2)</f>
        <v>822.08000000000004</v>
      </c>
      <c r="BL180" s="19" t="s">
        <v>150</v>
      </c>
      <c r="BM180" s="209" t="s">
        <v>750</v>
      </c>
    </row>
    <row r="181" s="2" customFormat="1">
      <c r="A181" s="34"/>
      <c r="B181" s="35"/>
      <c r="C181" s="36"/>
      <c r="D181" s="211" t="s">
        <v>152</v>
      </c>
      <c r="E181" s="36"/>
      <c r="F181" s="212" t="s">
        <v>749</v>
      </c>
      <c r="G181" s="36"/>
      <c r="H181" s="36"/>
      <c r="I181" s="36"/>
      <c r="J181" s="36"/>
      <c r="K181" s="36"/>
      <c r="L181" s="40"/>
      <c r="M181" s="213"/>
      <c r="N181" s="214"/>
      <c r="O181" s="79"/>
      <c r="P181" s="79"/>
      <c r="Q181" s="79"/>
      <c r="R181" s="79"/>
      <c r="S181" s="79"/>
      <c r="T181" s="80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9" t="s">
        <v>152</v>
      </c>
      <c r="AU181" s="19" t="s">
        <v>82</v>
      </c>
    </row>
    <row r="182" s="2" customFormat="1">
      <c r="A182" s="34"/>
      <c r="B182" s="35"/>
      <c r="C182" s="36"/>
      <c r="D182" s="215" t="s">
        <v>154</v>
      </c>
      <c r="E182" s="36"/>
      <c r="F182" s="216" t="s">
        <v>751</v>
      </c>
      <c r="G182" s="36"/>
      <c r="H182" s="36"/>
      <c r="I182" s="36"/>
      <c r="J182" s="36"/>
      <c r="K182" s="36"/>
      <c r="L182" s="40"/>
      <c r="M182" s="213"/>
      <c r="N182" s="214"/>
      <c r="O182" s="79"/>
      <c r="P182" s="79"/>
      <c r="Q182" s="79"/>
      <c r="R182" s="79"/>
      <c r="S182" s="79"/>
      <c r="T182" s="80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9" t="s">
        <v>154</v>
      </c>
      <c r="AU182" s="19" t="s">
        <v>82</v>
      </c>
    </row>
    <row r="183" s="2" customFormat="1" ht="16.5" customHeight="1">
      <c r="A183" s="34"/>
      <c r="B183" s="35"/>
      <c r="C183" s="249" t="s">
        <v>292</v>
      </c>
      <c r="D183" s="249" t="s">
        <v>273</v>
      </c>
      <c r="E183" s="250" t="s">
        <v>752</v>
      </c>
      <c r="F183" s="251" t="s">
        <v>753</v>
      </c>
      <c r="G183" s="252" t="s">
        <v>148</v>
      </c>
      <c r="H183" s="253">
        <v>4</v>
      </c>
      <c r="I183" s="254">
        <v>1500</v>
      </c>
      <c r="J183" s="254">
        <f>ROUND(I183*H183,2)</f>
        <v>6000</v>
      </c>
      <c r="K183" s="251" t="s">
        <v>17</v>
      </c>
      <c r="L183" s="255"/>
      <c r="M183" s="256" t="s">
        <v>17</v>
      </c>
      <c r="N183" s="257" t="s">
        <v>43</v>
      </c>
      <c r="O183" s="207">
        <v>0</v>
      </c>
      <c r="P183" s="207">
        <f>O183*H183</f>
        <v>0</v>
      </c>
      <c r="Q183" s="207">
        <v>0</v>
      </c>
      <c r="R183" s="207">
        <f>Q183*H183</f>
        <v>0</v>
      </c>
      <c r="S183" s="207">
        <v>0</v>
      </c>
      <c r="T183" s="20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9" t="s">
        <v>276</v>
      </c>
      <c r="AT183" s="209" t="s">
        <v>273</v>
      </c>
      <c r="AU183" s="209" t="s">
        <v>82</v>
      </c>
      <c r="AY183" s="19" t="s">
        <v>142</v>
      </c>
      <c r="BE183" s="210">
        <f>IF(N183="základní",J183,0)</f>
        <v>6000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9" t="s">
        <v>80</v>
      </c>
      <c r="BK183" s="210">
        <f>ROUND(I183*H183,2)</f>
        <v>6000</v>
      </c>
      <c r="BL183" s="19" t="s">
        <v>150</v>
      </c>
      <c r="BM183" s="209" t="s">
        <v>754</v>
      </c>
    </row>
    <row r="184" s="2" customFormat="1">
      <c r="A184" s="34"/>
      <c r="B184" s="35"/>
      <c r="C184" s="36"/>
      <c r="D184" s="211" t="s">
        <v>152</v>
      </c>
      <c r="E184" s="36"/>
      <c r="F184" s="212" t="s">
        <v>753</v>
      </c>
      <c r="G184" s="36"/>
      <c r="H184" s="36"/>
      <c r="I184" s="36"/>
      <c r="J184" s="36"/>
      <c r="K184" s="36"/>
      <c r="L184" s="40"/>
      <c r="M184" s="213"/>
      <c r="N184" s="214"/>
      <c r="O184" s="79"/>
      <c r="P184" s="79"/>
      <c r="Q184" s="79"/>
      <c r="R184" s="79"/>
      <c r="S184" s="79"/>
      <c r="T184" s="80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9" t="s">
        <v>152</v>
      </c>
      <c r="AU184" s="19" t="s">
        <v>82</v>
      </c>
    </row>
    <row r="185" s="2" customFormat="1" ht="16.5" customHeight="1">
      <c r="A185" s="34"/>
      <c r="B185" s="35"/>
      <c r="C185" s="199" t="s">
        <v>299</v>
      </c>
      <c r="D185" s="199" t="s">
        <v>145</v>
      </c>
      <c r="E185" s="200" t="s">
        <v>755</v>
      </c>
      <c r="F185" s="201" t="s">
        <v>756</v>
      </c>
      <c r="G185" s="202" t="s">
        <v>309</v>
      </c>
      <c r="H185" s="203">
        <v>1</v>
      </c>
      <c r="I185" s="204">
        <v>39372.220000000001</v>
      </c>
      <c r="J185" s="204">
        <f>ROUND(I185*H185,2)</f>
        <v>39372.220000000001</v>
      </c>
      <c r="K185" s="201" t="s">
        <v>149</v>
      </c>
      <c r="L185" s="40"/>
      <c r="M185" s="205" t="s">
        <v>17</v>
      </c>
      <c r="N185" s="206" t="s">
        <v>43</v>
      </c>
      <c r="O185" s="207">
        <v>37.472000000000001</v>
      </c>
      <c r="P185" s="207">
        <f>O185*H185</f>
        <v>37.472000000000001</v>
      </c>
      <c r="Q185" s="207">
        <v>16.751422608999999</v>
      </c>
      <c r="R185" s="207">
        <f>Q185*H185</f>
        <v>16.751422608999999</v>
      </c>
      <c r="S185" s="207">
        <v>0</v>
      </c>
      <c r="T185" s="20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9" t="s">
        <v>150</v>
      </c>
      <c r="AT185" s="209" t="s">
        <v>145</v>
      </c>
      <c r="AU185" s="209" t="s">
        <v>82</v>
      </c>
      <c r="AY185" s="19" t="s">
        <v>142</v>
      </c>
      <c r="BE185" s="210">
        <f>IF(N185="základní",J185,0)</f>
        <v>39372.220000000001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9" t="s">
        <v>80</v>
      </c>
      <c r="BK185" s="210">
        <f>ROUND(I185*H185,2)</f>
        <v>39372.220000000001</v>
      </c>
      <c r="BL185" s="19" t="s">
        <v>150</v>
      </c>
      <c r="BM185" s="209" t="s">
        <v>757</v>
      </c>
    </row>
    <row r="186" s="2" customFormat="1">
      <c r="A186" s="34"/>
      <c r="B186" s="35"/>
      <c r="C186" s="36"/>
      <c r="D186" s="211" t="s">
        <v>152</v>
      </c>
      <c r="E186" s="36"/>
      <c r="F186" s="212" t="s">
        <v>758</v>
      </c>
      <c r="G186" s="36"/>
      <c r="H186" s="36"/>
      <c r="I186" s="36"/>
      <c r="J186" s="36"/>
      <c r="K186" s="36"/>
      <c r="L186" s="40"/>
      <c r="M186" s="213"/>
      <c r="N186" s="214"/>
      <c r="O186" s="79"/>
      <c r="P186" s="79"/>
      <c r="Q186" s="79"/>
      <c r="R186" s="79"/>
      <c r="S186" s="79"/>
      <c r="T186" s="80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9" t="s">
        <v>152</v>
      </c>
      <c r="AU186" s="19" t="s">
        <v>82</v>
      </c>
    </row>
    <row r="187" s="2" customFormat="1">
      <c r="A187" s="34"/>
      <c r="B187" s="35"/>
      <c r="C187" s="36"/>
      <c r="D187" s="215" t="s">
        <v>154</v>
      </c>
      <c r="E187" s="36"/>
      <c r="F187" s="216" t="s">
        <v>759</v>
      </c>
      <c r="G187" s="36"/>
      <c r="H187" s="36"/>
      <c r="I187" s="36"/>
      <c r="J187" s="36"/>
      <c r="K187" s="36"/>
      <c r="L187" s="40"/>
      <c r="M187" s="213"/>
      <c r="N187" s="214"/>
      <c r="O187" s="79"/>
      <c r="P187" s="79"/>
      <c r="Q187" s="79"/>
      <c r="R187" s="79"/>
      <c r="S187" s="79"/>
      <c r="T187" s="80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9" t="s">
        <v>154</v>
      </c>
      <c r="AU187" s="19" t="s">
        <v>82</v>
      </c>
    </row>
    <row r="188" s="2" customFormat="1" ht="16.5" customHeight="1">
      <c r="A188" s="34"/>
      <c r="B188" s="35"/>
      <c r="C188" s="199" t="s">
        <v>7</v>
      </c>
      <c r="D188" s="199" t="s">
        <v>145</v>
      </c>
      <c r="E188" s="200" t="s">
        <v>760</v>
      </c>
      <c r="F188" s="201" t="s">
        <v>761</v>
      </c>
      <c r="G188" s="202" t="s">
        <v>148</v>
      </c>
      <c r="H188" s="203">
        <v>5</v>
      </c>
      <c r="I188" s="204">
        <v>110.98</v>
      </c>
      <c r="J188" s="204">
        <f>ROUND(I188*H188,2)</f>
        <v>554.89999999999998</v>
      </c>
      <c r="K188" s="201" t="s">
        <v>149</v>
      </c>
      <c r="L188" s="40"/>
      <c r="M188" s="205" t="s">
        <v>17</v>
      </c>
      <c r="N188" s="206" t="s">
        <v>43</v>
      </c>
      <c r="O188" s="207">
        <v>0.017999999999999999</v>
      </c>
      <c r="P188" s="207">
        <f>O188*H188</f>
        <v>0.089999999999999997</v>
      </c>
      <c r="Q188" s="207">
        <v>0</v>
      </c>
      <c r="R188" s="207">
        <f>Q188*H188</f>
        <v>0</v>
      </c>
      <c r="S188" s="207">
        <v>0.32400000000000001</v>
      </c>
      <c r="T188" s="208">
        <f>S188*H188</f>
        <v>1.6200000000000001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9" t="s">
        <v>150</v>
      </c>
      <c r="AT188" s="209" t="s">
        <v>145</v>
      </c>
      <c r="AU188" s="209" t="s">
        <v>82</v>
      </c>
      <c r="AY188" s="19" t="s">
        <v>142</v>
      </c>
      <c r="BE188" s="210">
        <f>IF(N188="základní",J188,0)</f>
        <v>554.89999999999998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9" t="s">
        <v>80</v>
      </c>
      <c r="BK188" s="210">
        <f>ROUND(I188*H188,2)</f>
        <v>554.89999999999998</v>
      </c>
      <c r="BL188" s="19" t="s">
        <v>150</v>
      </c>
      <c r="BM188" s="209" t="s">
        <v>762</v>
      </c>
    </row>
    <row r="189" s="2" customFormat="1">
      <c r="A189" s="34"/>
      <c r="B189" s="35"/>
      <c r="C189" s="36"/>
      <c r="D189" s="211" t="s">
        <v>152</v>
      </c>
      <c r="E189" s="36"/>
      <c r="F189" s="212" t="s">
        <v>763</v>
      </c>
      <c r="G189" s="36"/>
      <c r="H189" s="36"/>
      <c r="I189" s="36"/>
      <c r="J189" s="36"/>
      <c r="K189" s="36"/>
      <c r="L189" s="40"/>
      <c r="M189" s="213"/>
      <c r="N189" s="214"/>
      <c r="O189" s="79"/>
      <c r="P189" s="79"/>
      <c r="Q189" s="79"/>
      <c r="R189" s="79"/>
      <c r="S189" s="79"/>
      <c r="T189" s="80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9" t="s">
        <v>152</v>
      </c>
      <c r="AU189" s="19" t="s">
        <v>82</v>
      </c>
    </row>
    <row r="190" s="2" customFormat="1">
      <c r="A190" s="34"/>
      <c r="B190" s="35"/>
      <c r="C190" s="36"/>
      <c r="D190" s="215" t="s">
        <v>154</v>
      </c>
      <c r="E190" s="36"/>
      <c r="F190" s="216" t="s">
        <v>764</v>
      </c>
      <c r="G190" s="36"/>
      <c r="H190" s="36"/>
      <c r="I190" s="36"/>
      <c r="J190" s="36"/>
      <c r="K190" s="36"/>
      <c r="L190" s="40"/>
      <c r="M190" s="258"/>
      <c r="N190" s="259"/>
      <c r="O190" s="260"/>
      <c r="P190" s="260"/>
      <c r="Q190" s="260"/>
      <c r="R190" s="260"/>
      <c r="S190" s="260"/>
      <c r="T190" s="261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9" t="s">
        <v>154</v>
      </c>
      <c r="AU190" s="19" t="s">
        <v>82</v>
      </c>
    </row>
    <row r="191" s="2" customFormat="1" ht="6.96" customHeight="1">
      <c r="A191" s="34"/>
      <c r="B191" s="54"/>
      <c r="C191" s="55"/>
      <c r="D191" s="55"/>
      <c r="E191" s="55"/>
      <c r="F191" s="55"/>
      <c r="G191" s="55"/>
      <c r="H191" s="55"/>
      <c r="I191" s="55"/>
      <c r="J191" s="55"/>
      <c r="K191" s="55"/>
      <c r="L191" s="40"/>
      <c r="M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</row>
  </sheetData>
  <sheetProtection sheet="1" autoFilter="0" formatColumns="0" formatRows="0" objects="1" scenarios="1" spinCount="100000" saltValue="3zvF+6r4a8rQXg9Zp6jKao367bc651lCdvmXX/2yBCctn/ZyTtGaA4LkEn/evw3pNRyhd3Zr43EhBXIxWF03Xg==" hashValue="NvPjMcyuzHiefGEszvYTEsMdMC1KIgsveJv+xjJ4/Bv7B2kqtehU2zhFpvF5GMtWBD7oTXo7I6TbL9w0ocvzTQ==" algorithmName="SHA-512" password="CC35"/>
  <autoFilter ref="C85:K19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5_02/124253102"/>
    <hyperlink ref="F97" r:id="rId2" display="https://podminky.urs.cz/item/CS_URS_2025_02/162451105"/>
    <hyperlink ref="F107" r:id="rId3" display="https://podminky.urs.cz/item/CS_URS_2025_02/162751115"/>
    <hyperlink ref="F111" r:id="rId4" display="https://podminky.urs.cz/item/CS_URS_2025_02/167151111"/>
    <hyperlink ref="F114" r:id="rId5" display="https://podminky.urs.cz/item/CS_URS_2025_02/171251201"/>
    <hyperlink ref="F117" r:id="rId6" display="https://podminky.urs.cz/item/CS_URS_2025_02/174151101"/>
    <hyperlink ref="F129" r:id="rId7" display="https://podminky.urs.cz/item/CS_URS_2025_02/274315223"/>
    <hyperlink ref="F133" r:id="rId8" display="https://podminky.urs.cz/item/CS_URS_2025_02/274351101"/>
    <hyperlink ref="F137" r:id="rId9" display="https://podminky.urs.cz/item/CS_URS_2025_02/274351102"/>
    <hyperlink ref="F141" r:id="rId10" display="https://podminky.urs.cz/item/CS_URS_2025_02/451312111"/>
    <hyperlink ref="F146" r:id="rId11" display="https://podminky.urs.cz/item/CS_URS_2025_02/181411122"/>
    <hyperlink ref="F157" r:id="rId12" display="https://podminky.urs.cz/item/CS_URS_2025_02/182151111"/>
    <hyperlink ref="F161" r:id="rId13" display="https://podminky.urs.cz/item/CS_URS_2021_02/184802115"/>
    <hyperlink ref="F164" r:id="rId14" display="https://podminky.urs.cz/item/CS_URS_2025_02/185803111"/>
    <hyperlink ref="F167" r:id="rId15" display="https://podminky.urs.cz/item/CS_URS_2025_02/462511270"/>
    <hyperlink ref="F171" r:id="rId16" display="https://podminky.urs.cz/item/CS_URS_2025_02/465513127"/>
    <hyperlink ref="F176" r:id="rId17" display="https://podminky.urs.cz/item/CS_URS_2025_02/891442521"/>
    <hyperlink ref="F182" r:id="rId18" display="https://podminky.urs.cz/item/CS_URS_2025_02/911111111"/>
    <hyperlink ref="F187" r:id="rId19" display="https://podminky.urs.cz/item/CS_URS_2025_02/919441221"/>
    <hyperlink ref="F190" r:id="rId20" display="https://podminky.urs.cz/item/CS_URS_2025_02/93890211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2"/>
      <c r="AT3" s="19" t="s">
        <v>82</v>
      </c>
    </row>
    <row r="4" s="1" customFormat="1" ht="24.96" customHeight="1">
      <c r="B4" s="22"/>
      <c r="D4" s="126" t="s">
        <v>101</v>
      </c>
      <c r="L4" s="22"/>
      <c r="M4" s="127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28" t="s">
        <v>14</v>
      </c>
      <c r="L6" s="22"/>
    </row>
    <row r="7" s="1" customFormat="1" ht="16.5" customHeight="1">
      <c r="B7" s="22"/>
      <c r="E7" s="129" t="str">
        <f>'Rekapitulace stavby'!K6</f>
        <v>ČSOV Středokluky</v>
      </c>
      <c r="F7" s="128"/>
      <c r="G7" s="128"/>
      <c r="H7" s="128"/>
      <c r="L7" s="22"/>
    </row>
    <row r="8" s="2" customFormat="1" ht="12" customHeight="1">
      <c r="A8" s="34"/>
      <c r="B8" s="40"/>
      <c r="C8" s="34"/>
      <c r="D8" s="128" t="s">
        <v>107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1" t="s">
        <v>765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16</v>
      </c>
      <c r="E11" s="34"/>
      <c r="F11" s="132" t="s">
        <v>17</v>
      </c>
      <c r="G11" s="34"/>
      <c r="H11" s="34"/>
      <c r="I11" s="128" t="s">
        <v>18</v>
      </c>
      <c r="J11" s="132" t="s">
        <v>17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19</v>
      </c>
      <c r="E12" s="34"/>
      <c r="F12" s="132" t="s">
        <v>20</v>
      </c>
      <c r="G12" s="34"/>
      <c r="H12" s="34"/>
      <c r="I12" s="128" t="s">
        <v>21</v>
      </c>
      <c r="J12" s="133" t="str">
        <f>'Rekapitulace stavby'!AN8</f>
        <v>22. 8. 2025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23</v>
      </c>
      <c r="E14" s="34"/>
      <c r="F14" s="34"/>
      <c r="G14" s="34"/>
      <c r="H14" s="34"/>
      <c r="I14" s="128" t="s">
        <v>24</v>
      </c>
      <c r="J14" s="132" t="s">
        <v>25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">
        <v>26</v>
      </c>
      <c r="F15" s="34"/>
      <c r="G15" s="34"/>
      <c r="H15" s="34"/>
      <c r="I15" s="128" t="s">
        <v>27</v>
      </c>
      <c r="J15" s="132" t="s">
        <v>17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28</v>
      </c>
      <c r="E17" s="34"/>
      <c r="F17" s="34"/>
      <c r="G17" s="34"/>
      <c r="H17" s="34"/>
      <c r="I17" s="128" t="s">
        <v>24</v>
      </c>
      <c r="J17" s="132" t="str">
        <f>'Rekapitulace stavby'!AN13</f>
        <v/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132" t="str">
        <f>'Rekapitulace stavby'!E14</f>
        <v xml:space="preserve"> </v>
      </c>
      <c r="F18" s="132"/>
      <c r="G18" s="132"/>
      <c r="H18" s="132"/>
      <c r="I18" s="128" t="s">
        <v>27</v>
      </c>
      <c r="J18" s="132" t="str">
        <f>'Rekapitulace stavby'!AN14</f>
        <v/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30</v>
      </c>
      <c r="E20" s="34"/>
      <c r="F20" s="34"/>
      <c r="G20" s="34"/>
      <c r="H20" s="34"/>
      <c r="I20" s="128" t="s">
        <v>24</v>
      </c>
      <c r="J20" s="132" t="s">
        <v>31</v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">
        <v>32</v>
      </c>
      <c r="F21" s="34"/>
      <c r="G21" s="34"/>
      <c r="H21" s="34"/>
      <c r="I21" s="128" t="s">
        <v>27</v>
      </c>
      <c r="J21" s="132" t="s">
        <v>33</v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35</v>
      </c>
      <c r="E23" s="34"/>
      <c r="F23" s="34"/>
      <c r="G23" s="34"/>
      <c r="H23" s="34"/>
      <c r="I23" s="128" t="s">
        <v>24</v>
      </c>
      <c r="J23" s="132" t="s">
        <v>31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">
        <v>32</v>
      </c>
      <c r="F24" s="34"/>
      <c r="G24" s="34"/>
      <c r="H24" s="34"/>
      <c r="I24" s="128" t="s">
        <v>27</v>
      </c>
      <c r="J24" s="132" t="s">
        <v>33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36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47.25" customHeight="1">
      <c r="A27" s="134"/>
      <c r="B27" s="135"/>
      <c r="C27" s="134"/>
      <c r="D27" s="134"/>
      <c r="E27" s="136" t="s">
        <v>37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38</v>
      </c>
      <c r="E30" s="34"/>
      <c r="F30" s="34"/>
      <c r="G30" s="34"/>
      <c r="H30" s="34"/>
      <c r="I30" s="34"/>
      <c r="J30" s="140">
        <f>ROUND(J88, 2)</f>
        <v>538166.60999999999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40</v>
      </c>
      <c r="G32" s="34"/>
      <c r="H32" s="34"/>
      <c r="I32" s="141" t="s">
        <v>39</v>
      </c>
      <c r="J32" s="141" t="s">
        <v>41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42</v>
      </c>
      <c r="E33" s="128" t="s">
        <v>43</v>
      </c>
      <c r="F33" s="143">
        <f>ROUND((SUM(BE88:BE187)),  2)</f>
        <v>538166.60999999999</v>
      </c>
      <c r="G33" s="34"/>
      <c r="H33" s="34"/>
      <c r="I33" s="144">
        <v>0.20999999999999999</v>
      </c>
      <c r="J33" s="143">
        <f>ROUND(((SUM(BE88:BE187))*I33),  2)</f>
        <v>113014.99000000001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44</v>
      </c>
      <c r="F34" s="143">
        <f>ROUND((SUM(BF88:BF187)),  2)</f>
        <v>0</v>
      </c>
      <c r="G34" s="34"/>
      <c r="H34" s="34"/>
      <c r="I34" s="144">
        <v>0.12</v>
      </c>
      <c r="J34" s="143">
        <f>ROUND(((SUM(BF88:BF187))*I34),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45</v>
      </c>
      <c r="F35" s="143">
        <f>ROUND((SUM(BG88:BG187)),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46</v>
      </c>
      <c r="F36" s="143">
        <f>ROUND((SUM(BH88:BH187)),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47</v>
      </c>
      <c r="F37" s="143">
        <f>ROUND((SUM(BI88:BI187)),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47"/>
      <c r="J39" s="150">
        <f>SUM(J30:J37)</f>
        <v>651181.59999999998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5" t="s">
        <v>109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1" t="s">
        <v>14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ČSOV Středokluky</v>
      </c>
      <c r="F48" s="31"/>
      <c r="G48" s="31"/>
      <c r="H48" s="31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107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4" t="str">
        <f>E9</f>
        <v>PS 01 - Strojně technologická zařízení ČSOV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1" t="s">
        <v>19</v>
      </c>
      <c r="D52" s="36"/>
      <c r="E52" s="36"/>
      <c r="F52" s="28" t="str">
        <f>F12</f>
        <v>Středokluky, U Koupaliště</v>
      </c>
      <c r="G52" s="36"/>
      <c r="H52" s="36"/>
      <c r="I52" s="31" t="s">
        <v>21</v>
      </c>
      <c r="J52" s="67" t="str">
        <f>IF(J12="","",J12)</f>
        <v>22. 8. 2025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31" t="s">
        <v>23</v>
      </c>
      <c r="D54" s="36"/>
      <c r="E54" s="36"/>
      <c r="F54" s="28" t="str">
        <f>E15</f>
        <v>Obec Středokluky</v>
      </c>
      <c r="G54" s="36"/>
      <c r="H54" s="36"/>
      <c r="I54" s="31" t="s">
        <v>30</v>
      </c>
      <c r="J54" s="32" t="str">
        <f>E21</f>
        <v>HADRABA, s.r.o.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1" t="s">
        <v>28</v>
      </c>
      <c r="D55" s="36"/>
      <c r="E55" s="36"/>
      <c r="F55" s="28" t="str">
        <f>IF(E18="","",E18)</f>
        <v xml:space="preserve"> </v>
      </c>
      <c r="G55" s="36"/>
      <c r="H55" s="36"/>
      <c r="I55" s="31" t="s">
        <v>35</v>
      </c>
      <c r="J55" s="32" t="str">
        <f>E24</f>
        <v>HADRABA, s.r.o.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110</v>
      </c>
      <c r="D57" s="158"/>
      <c r="E57" s="158"/>
      <c r="F57" s="158"/>
      <c r="G57" s="158"/>
      <c r="H57" s="158"/>
      <c r="I57" s="158"/>
      <c r="J57" s="159" t="s">
        <v>111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70</v>
      </c>
      <c r="D59" s="36"/>
      <c r="E59" s="36"/>
      <c r="F59" s="36"/>
      <c r="G59" s="36"/>
      <c r="H59" s="36"/>
      <c r="I59" s="36"/>
      <c r="J59" s="97">
        <f>J88</f>
        <v>538166.60999999999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112</v>
      </c>
    </row>
    <row r="60" s="9" customFormat="1" ht="24.96" customHeight="1">
      <c r="A60" s="9"/>
      <c r="B60" s="161"/>
      <c r="C60" s="162"/>
      <c r="D60" s="163" t="s">
        <v>113</v>
      </c>
      <c r="E60" s="164"/>
      <c r="F60" s="164"/>
      <c r="G60" s="164"/>
      <c r="H60" s="164"/>
      <c r="I60" s="164"/>
      <c r="J60" s="165">
        <f>J89</f>
        <v>132818.94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7"/>
      <c r="C61" s="168"/>
      <c r="D61" s="169" t="s">
        <v>120</v>
      </c>
      <c r="E61" s="170"/>
      <c r="F61" s="170"/>
      <c r="G61" s="170"/>
      <c r="H61" s="170"/>
      <c r="I61" s="170"/>
      <c r="J61" s="171">
        <f>J90</f>
        <v>132705.76000000001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7"/>
      <c r="C62" s="168"/>
      <c r="D62" s="169" t="s">
        <v>766</v>
      </c>
      <c r="E62" s="170"/>
      <c r="F62" s="170"/>
      <c r="G62" s="170"/>
      <c r="H62" s="170"/>
      <c r="I62" s="170"/>
      <c r="J62" s="171">
        <f>J117</f>
        <v>113.18000000000001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1"/>
      <c r="C63" s="162"/>
      <c r="D63" s="163" t="s">
        <v>123</v>
      </c>
      <c r="E63" s="164"/>
      <c r="F63" s="164"/>
      <c r="G63" s="164"/>
      <c r="H63" s="164"/>
      <c r="I63" s="164"/>
      <c r="J63" s="165">
        <f>J121</f>
        <v>49449</v>
      </c>
      <c r="K63" s="162"/>
      <c r="L63" s="166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7"/>
      <c r="C64" s="168"/>
      <c r="D64" s="169" t="s">
        <v>767</v>
      </c>
      <c r="E64" s="170"/>
      <c r="F64" s="170"/>
      <c r="G64" s="170"/>
      <c r="H64" s="170"/>
      <c r="I64" s="170"/>
      <c r="J64" s="171">
        <f>J122</f>
        <v>10620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7"/>
      <c r="C65" s="168"/>
      <c r="D65" s="169" t="s">
        <v>768</v>
      </c>
      <c r="E65" s="170"/>
      <c r="F65" s="170"/>
      <c r="G65" s="170"/>
      <c r="H65" s="170"/>
      <c r="I65" s="170"/>
      <c r="J65" s="171">
        <f>J127</f>
        <v>13706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7"/>
      <c r="C66" s="168"/>
      <c r="D66" s="169" t="s">
        <v>124</v>
      </c>
      <c r="E66" s="170"/>
      <c r="F66" s="170"/>
      <c r="G66" s="170"/>
      <c r="H66" s="170"/>
      <c r="I66" s="170"/>
      <c r="J66" s="171">
        <f>J133</f>
        <v>25123</v>
      </c>
      <c r="K66" s="168"/>
      <c r="L66" s="17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1"/>
      <c r="C67" s="162"/>
      <c r="D67" s="163" t="s">
        <v>125</v>
      </c>
      <c r="E67" s="164"/>
      <c r="F67" s="164"/>
      <c r="G67" s="164"/>
      <c r="H67" s="164"/>
      <c r="I67" s="164"/>
      <c r="J67" s="165">
        <f>J141</f>
        <v>355898.66999999998</v>
      </c>
      <c r="K67" s="162"/>
      <c r="L67" s="166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67"/>
      <c r="C68" s="168"/>
      <c r="D68" s="169" t="s">
        <v>126</v>
      </c>
      <c r="E68" s="170"/>
      <c r="F68" s="170"/>
      <c r="G68" s="170"/>
      <c r="H68" s="170"/>
      <c r="I68" s="170"/>
      <c r="J68" s="171">
        <f>J142</f>
        <v>355898.66999999998</v>
      </c>
      <c r="K68" s="168"/>
      <c r="L68" s="17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6.96" customHeight="1">
      <c r="A70" s="34"/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="2" customFormat="1" ht="6.96" customHeight="1">
      <c r="A74" s="34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24.96" customHeight="1">
      <c r="A75" s="34"/>
      <c r="B75" s="35"/>
      <c r="C75" s="25" t="s">
        <v>127</v>
      </c>
      <c r="D75" s="36"/>
      <c r="E75" s="36"/>
      <c r="F75" s="36"/>
      <c r="G75" s="36"/>
      <c r="H75" s="36"/>
      <c r="I75" s="36"/>
      <c r="J75" s="36"/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6.96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2" customHeight="1">
      <c r="A77" s="34"/>
      <c r="B77" s="35"/>
      <c r="C77" s="31" t="s">
        <v>14</v>
      </c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6.5" customHeight="1">
      <c r="A78" s="34"/>
      <c r="B78" s="35"/>
      <c r="C78" s="36"/>
      <c r="D78" s="36"/>
      <c r="E78" s="156" t="str">
        <f>E7</f>
        <v>ČSOV Středokluky</v>
      </c>
      <c r="F78" s="31"/>
      <c r="G78" s="31"/>
      <c r="H78" s="31"/>
      <c r="I78" s="36"/>
      <c r="J78" s="36"/>
      <c r="K78" s="36"/>
      <c r="L78" s="13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2" customHeight="1">
      <c r="A79" s="34"/>
      <c r="B79" s="35"/>
      <c r="C79" s="31" t="s">
        <v>107</v>
      </c>
      <c r="D79" s="36"/>
      <c r="E79" s="36"/>
      <c r="F79" s="36"/>
      <c r="G79" s="36"/>
      <c r="H79" s="36"/>
      <c r="I79" s="36"/>
      <c r="J79" s="36"/>
      <c r="K79" s="36"/>
      <c r="L79" s="13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6.5" customHeight="1">
      <c r="A80" s="34"/>
      <c r="B80" s="35"/>
      <c r="C80" s="36"/>
      <c r="D80" s="36"/>
      <c r="E80" s="64" t="str">
        <f>E9</f>
        <v>PS 01 - Strojně technologická zařízení ČSOV</v>
      </c>
      <c r="F80" s="36"/>
      <c r="G80" s="36"/>
      <c r="H80" s="36"/>
      <c r="I80" s="36"/>
      <c r="J80" s="36"/>
      <c r="K80" s="36"/>
      <c r="L80" s="13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6.96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3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2" customHeight="1">
      <c r="A82" s="34"/>
      <c r="B82" s="35"/>
      <c r="C82" s="31" t="s">
        <v>19</v>
      </c>
      <c r="D82" s="36"/>
      <c r="E82" s="36"/>
      <c r="F82" s="28" t="str">
        <f>F12</f>
        <v>Středokluky, U Koupaliště</v>
      </c>
      <c r="G82" s="36"/>
      <c r="H82" s="36"/>
      <c r="I82" s="31" t="s">
        <v>21</v>
      </c>
      <c r="J82" s="67" t="str">
        <f>IF(J12="","",J12)</f>
        <v>22. 8. 2025</v>
      </c>
      <c r="K82" s="36"/>
      <c r="L82" s="13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3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5.15" customHeight="1">
      <c r="A84" s="34"/>
      <c r="B84" s="35"/>
      <c r="C84" s="31" t="s">
        <v>23</v>
      </c>
      <c r="D84" s="36"/>
      <c r="E84" s="36"/>
      <c r="F84" s="28" t="str">
        <f>E15</f>
        <v>Obec Středokluky</v>
      </c>
      <c r="G84" s="36"/>
      <c r="H84" s="36"/>
      <c r="I84" s="31" t="s">
        <v>30</v>
      </c>
      <c r="J84" s="32" t="str">
        <f>E21</f>
        <v>HADRABA, s.r.o.</v>
      </c>
      <c r="K84" s="36"/>
      <c r="L84" s="130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5.15" customHeight="1">
      <c r="A85" s="34"/>
      <c r="B85" s="35"/>
      <c r="C85" s="31" t="s">
        <v>28</v>
      </c>
      <c r="D85" s="36"/>
      <c r="E85" s="36"/>
      <c r="F85" s="28" t="str">
        <f>IF(E18="","",E18)</f>
        <v xml:space="preserve"> </v>
      </c>
      <c r="G85" s="36"/>
      <c r="H85" s="36"/>
      <c r="I85" s="31" t="s">
        <v>35</v>
      </c>
      <c r="J85" s="32" t="str">
        <f>E24</f>
        <v>HADRABA, s.r.o.</v>
      </c>
      <c r="K85" s="36"/>
      <c r="L85" s="130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0.32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30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11" customFormat="1" ht="29.28" customHeight="1">
      <c r="A87" s="173"/>
      <c r="B87" s="174"/>
      <c r="C87" s="175" t="s">
        <v>128</v>
      </c>
      <c r="D87" s="176" t="s">
        <v>57</v>
      </c>
      <c r="E87" s="176" t="s">
        <v>53</v>
      </c>
      <c r="F87" s="176" t="s">
        <v>54</v>
      </c>
      <c r="G87" s="176" t="s">
        <v>129</v>
      </c>
      <c r="H87" s="176" t="s">
        <v>130</v>
      </c>
      <c r="I87" s="176" t="s">
        <v>131</v>
      </c>
      <c r="J87" s="176" t="s">
        <v>111</v>
      </c>
      <c r="K87" s="177" t="s">
        <v>132</v>
      </c>
      <c r="L87" s="178"/>
      <c r="M87" s="87" t="s">
        <v>17</v>
      </c>
      <c r="N87" s="88" t="s">
        <v>42</v>
      </c>
      <c r="O87" s="88" t="s">
        <v>133</v>
      </c>
      <c r="P87" s="88" t="s">
        <v>134</v>
      </c>
      <c r="Q87" s="88" t="s">
        <v>135</v>
      </c>
      <c r="R87" s="88" t="s">
        <v>136</v>
      </c>
      <c r="S87" s="88" t="s">
        <v>137</v>
      </c>
      <c r="T87" s="89" t="s">
        <v>138</v>
      </c>
      <c r="U87" s="173"/>
      <c r="V87" s="173"/>
      <c r="W87" s="173"/>
      <c r="X87" s="173"/>
      <c r="Y87" s="173"/>
      <c r="Z87" s="173"/>
      <c r="AA87" s="173"/>
      <c r="AB87" s="173"/>
      <c r="AC87" s="173"/>
      <c r="AD87" s="173"/>
      <c r="AE87" s="173"/>
    </row>
    <row r="88" s="2" customFormat="1" ht="22.8" customHeight="1">
      <c r="A88" s="34"/>
      <c r="B88" s="35"/>
      <c r="C88" s="94" t="s">
        <v>139</v>
      </c>
      <c r="D88" s="36"/>
      <c r="E88" s="36"/>
      <c r="F88" s="36"/>
      <c r="G88" s="36"/>
      <c r="H88" s="36"/>
      <c r="I88" s="36"/>
      <c r="J88" s="179">
        <f>BK88</f>
        <v>538166.60999999999</v>
      </c>
      <c r="K88" s="36"/>
      <c r="L88" s="40"/>
      <c r="M88" s="90"/>
      <c r="N88" s="180"/>
      <c r="O88" s="91"/>
      <c r="P88" s="181">
        <f>P89+P121+P141</f>
        <v>26.222424</v>
      </c>
      <c r="Q88" s="91"/>
      <c r="R88" s="181">
        <f>R89+R121+R141</f>
        <v>0.24476000000000001</v>
      </c>
      <c r="S88" s="91"/>
      <c r="T88" s="182">
        <f>T89+T121+T141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9" t="s">
        <v>71</v>
      </c>
      <c r="AU88" s="19" t="s">
        <v>112</v>
      </c>
      <c r="BK88" s="183">
        <f>BK89+BK121+BK141</f>
        <v>538166.60999999999</v>
      </c>
    </row>
    <row r="89" s="12" customFormat="1" ht="25.92" customHeight="1">
      <c r="A89" s="12"/>
      <c r="B89" s="184"/>
      <c r="C89" s="185"/>
      <c r="D89" s="186" t="s">
        <v>71</v>
      </c>
      <c r="E89" s="187" t="s">
        <v>140</v>
      </c>
      <c r="F89" s="187" t="s">
        <v>141</v>
      </c>
      <c r="G89" s="185"/>
      <c r="H89" s="185"/>
      <c r="I89" s="185"/>
      <c r="J89" s="188">
        <f>BK89</f>
        <v>132818.94</v>
      </c>
      <c r="K89" s="185"/>
      <c r="L89" s="189"/>
      <c r="M89" s="190"/>
      <c r="N89" s="191"/>
      <c r="O89" s="191"/>
      <c r="P89" s="192">
        <f>P90+P117</f>
        <v>11.017424</v>
      </c>
      <c r="Q89" s="191"/>
      <c r="R89" s="192">
        <f>R90+R117</f>
        <v>0.23494999999999999</v>
      </c>
      <c r="S89" s="191"/>
      <c r="T89" s="193">
        <f>T90+T117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4" t="s">
        <v>80</v>
      </c>
      <c r="AT89" s="195" t="s">
        <v>71</v>
      </c>
      <c r="AU89" s="195" t="s">
        <v>72</v>
      </c>
      <c r="AY89" s="194" t="s">
        <v>142</v>
      </c>
      <c r="BK89" s="196">
        <f>BK90+BK117</f>
        <v>132818.94</v>
      </c>
    </row>
    <row r="90" s="12" customFormat="1" ht="22.8" customHeight="1">
      <c r="A90" s="12"/>
      <c r="B90" s="184"/>
      <c r="C90" s="185"/>
      <c r="D90" s="186" t="s">
        <v>71</v>
      </c>
      <c r="E90" s="197" t="s">
        <v>276</v>
      </c>
      <c r="F90" s="197" t="s">
        <v>370</v>
      </c>
      <c r="G90" s="185"/>
      <c r="H90" s="185"/>
      <c r="I90" s="185"/>
      <c r="J90" s="198">
        <f>BK90</f>
        <v>132705.76000000001</v>
      </c>
      <c r="K90" s="185"/>
      <c r="L90" s="189"/>
      <c r="M90" s="190"/>
      <c r="N90" s="191"/>
      <c r="O90" s="191"/>
      <c r="P90" s="192">
        <f>SUM(P91:P116)</f>
        <v>10.91</v>
      </c>
      <c r="Q90" s="191"/>
      <c r="R90" s="192">
        <f>SUM(R91:R116)</f>
        <v>0.23494999999999999</v>
      </c>
      <c r="S90" s="191"/>
      <c r="T90" s="193">
        <f>SUM(T91:T116)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4" t="s">
        <v>80</v>
      </c>
      <c r="AT90" s="195" t="s">
        <v>71</v>
      </c>
      <c r="AU90" s="195" t="s">
        <v>80</v>
      </c>
      <c r="AY90" s="194" t="s">
        <v>142</v>
      </c>
      <c r="BK90" s="196">
        <f>SUM(BK91:BK116)</f>
        <v>132705.76000000001</v>
      </c>
    </row>
    <row r="91" s="2" customFormat="1" ht="16.5" customHeight="1">
      <c r="A91" s="34"/>
      <c r="B91" s="35"/>
      <c r="C91" s="199" t="s">
        <v>80</v>
      </c>
      <c r="D91" s="199" t="s">
        <v>145</v>
      </c>
      <c r="E91" s="200" t="s">
        <v>769</v>
      </c>
      <c r="F91" s="201" t="s">
        <v>770</v>
      </c>
      <c r="G91" s="202" t="s">
        <v>309</v>
      </c>
      <c r="H91" s="203">
        <v>2</v>
      </c>
      <c r="I91" s="204">
        <v>758</v>
      </c>
      <c r="J91" s="204">
        <f>ROUND(I91*H91,2)</f>
        <v>1516</v>
      </c>
      <c r="K91" s="201" t="s">
        <v>149</v>
      </c>
      <c r="L91" s="40"/>
      <c r="M91" s="205" t="s">
        <v>17</v>
      </c>
      <c r="N91" s="206" t="s">
        <v>43</v>
      </c>
      <c r="O91" s="207">
        <v>0.66000000000000003</v>
      </c>
      <c r="P91" s="207">
        <f>O91*H91</f>
        <v>1.3200000000000001</v>
      </c>
      <c r="Q91" s="207">
        <v>0.00072000000000000005</v>
      </c>
      <c r="R91" s="207">
        <f>Q91*H91</f>
        <v>0.0014400000000000001</v>
      </c>
      <c r="S91" s="207">
        <v>0</v>
      </c>
      <c r="T91" s="20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209" t="s">
        <v>150</v>
      </c>
      <c r="AT91" s="209" t="s">
        <v>145</v>
      </c>
      <c r="AU91" s="209" t="s">
        <v>82</v>
      </c>
      <c r="AY91" s="19" t="s">
        <v>142</v>
      </c>
      <c r="BE91" s="210">
        <f>IF(N91="základní",J91,0)</f>
        <v>1516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9" t="s">
        <v>80</v>
      </c>
      <c r="BK91" s="210">
        <f>ROUND(I91*H91,2)</f>
        <v>1516</v>
      </c>
      <c r="BL91" s="19" t="s">
        <v>150</v>
      </c>
      <c r="BM91" s="209" t="s">
        <v>771</v>
      </c>
    </row>
    <row r="92" s="2" customFormat="1">
      <c r="A92" s="34"/>
      <c r="B92" s="35"/>
      <c r="C92" s="36"/>
      <c r="D92" s="211" t="s">
        <v>152</v>
      </c>
      <c r="E92" s="36"/>
      <c r="F92" s="212" t="s">
        <v>772</v>
      </c>
      <c r="G92" s="36"/>
      <c r="H92" s="36"/>
      <c r="I92" s="36"/>
      <c r="J92" s="36"/>
      <c r="K92" s="36"/>
      <c r="L92" s="40"/>
      <c r="M92" s="213"/>
      <c r="N92" s="214"/>
      <c r="O92" s="79"/>
      <c r="P92" s="79"/>
      <c r="Q92" s="79"/>
      <c r="R92" s="79"/>
      <c r="S92" s="79"/>
      <c r="T92" s="80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9" t="s">
        <v>152</v>
      </c>
      <c r="AU92" s="19" t="s">
        <v>82</v>
      </c>
    </row>
    <row r="93" s="2" customFormat="1">
      <c r="A93" s="34"/>
      <c r="B93" s="35"/>
      <c r="C93" s="36"/>
      <c r="D93" s="215" t="s">
        <v>154</v>
      </c>
      <c r="E93" s="36"/>
      <c r="F93" s="216" t="s">
        <v>773</v>
      </c>
      <c r="G93" s="36"/>
      <c r="H93" s="36"/>
      <c r="I93" s="36"/>
      <c r="J93" s="36"/>
      <c r="K93" s="36"/>
      <c r="L93" s="40"/>
      <c r="M93" s="213"/>
      <c r="N93" s="214"/>
      <c r="O93" s="79"/>
      <c r="P93" s="79"/>
      <c r="Q93" s="79"/>
      <c r="R93" s="79"/>
      <c r="S93" s="79"/>
      <c r="T93" s="80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9" t="s">
        <v>154</v>
      </c>
      <c r="AU93" s="19" t="s">
        <v>82</v>
      </c>
    </row>
    <row r="94" s="2" customFormat="1" ht="16.5" customHeight="1">
      <c r="A94" s="34"/>
      <c r="B94" s="35"/>
      <c r="C94" s="249" t="s">
        <v>82</v>
      </c>
      <c r="D94" s="249" t="s">
        <v>273</v>
      </c>
      <c r="E94" s="250" t="s">
        <v>774</v>
      </c>
      <c r="F94" s="251" t="s">
        <v>775</v>
      </c>
      <c r="G94" s="252" t="s">
        <v>309</v>
      </c>
      <c r="H94" s="253">
        <v>2</v>
      </c>
      <c r="I94" s="254">
        <v>11698.870000000001</v>
      </c>
      <c r="J94" s="254">
        <f>ROUND(I94*H94,2)</f>
        <v>23397.740000000002</v>
      </c>
      <c r="K94" s="251" t="s">
        <v>17</v>
      </c>
      <c r="L94" s="255"/>
      <c r="M94" s="256" t="s">
        <v>17</v>
      </c>
      <c r="N94" s="257" t="s">
        <v>43</v>
      </c>
      <c r="O94" s="207">
        <v>0</v>
      </c>
      <c r="P94" s="207">
        <f>O94*H94</f>
        <v>0</v>
      </c>
      <c r="Q94" s="207">
        <v>0.0060000000000000001</v>
      </c>
      <c r="R94" s="207">
        <f>Q94*H94</f>
        <v>0.012</v>
      </c>
      <c r="S94" s="207">
        <v>0</v>
      </c>
      <c r="T94" s="208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209" t="s">
        <v>276</v>
      </c>
      <c r="AT94" s="209" t="s">
        <v>273</v>
      </c>
      <c r="AU94" s="209" t="s">
        <v>82</v>
      </c>
      <c r="AY94" s="19" t="s">
        <v>142</v>
      </c>
      <c r="BE94" s="210">
        <f>IF(N94="základní",J94,0)</f>
        <v>23397.740000000002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9" t="s">
        <v>80</v>
      </c>
      <c r="BK94" s="210">
        <f>ROUND(I94*H94,2)</f>
        <v>23397.740000000002</v>
      </c>
      <c r="BL94" s="19" t="s">
        <v>150</v>
      </c>
      <c r="BM94" s="209" t="s">
        <v>776</v>
      </c>
    </row>
    <row r="95" s="2" customFormat="1">
      <c r="A95" s="34"/>
      <c r="B95" s="35"/>
      <c r="C95" s="36"/>
      <c r="D95" s="211" t="s">
        <v>152</v>
      </c>
      <c r="E95" s="36"/>
      <c r="F95" s="212" t="s">
        <v>775</v>
      </c>
      <c r="G95" s="36"/>
      <c r="H95" s="36"/>
      <c r="I95" s="36"/>
      <c r="J95" s="36"/>
      <c r="K95" s="36"/>
      <c r="L95" s="40"/>
      <c r="M95" s="213"/>
      <c r="N95" s="214"/>
      <c r="O95" s="79"/>
      <c r="P95" s="79"/>
      <c r="Q95" s="79"/>
      <c r="R95" s="79"/>
      <c r="S95" s="79"/>
      <c r="T95" s="80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9" t="s">
        <v>152</v>
      </c>
      <c r="AU95" s="19" t="s">
        <v>82</v>
      </c>
    </row>
    <row r="96" s="2" customFormat="1" ht="16.5" customHeight="1">
      <c r="A96" s="34"/>
      <c r="B96" s="35"/>
      <c r="C96" s="249" t="s">
        <v>176</v>
      </c>
      <c r="D96" s="249" t="s">
        <v>273</v>
      </c>
      <c r="E96" s="250" t="s">
        <v>777</v>
      </c>
      <c r="F96" s="251" t="s">
        <v>778</v>
      </c>
      <c r="G96" s="252" t="s">
        <v>309</v>
      </c>
      <c r="H96" s="253">
        <v>1</v>
      </c>
      <c r="I96" s="254">
        <v>97.900000000000006</v>
      </c>
      <c r="J96" s="254">
        <f>ROUND(I96*H96,2)</f>
        <v>97.900000000000006</v>
      </c>
      <c r="K96" s="251" t="s">
        <v>161</v>
      </c>
      <c r="L96" s="255"/>
      <c r="M96" s="256" t="s">
        <v>17</v>
      </c>
      <c r="N96" s="257" t="s">
        <v>43</v>
      </c>
      <c r="O96" s="207">
        <v>0</v>
      </c>
      <c r="P96" s="207">
        <f>O96*H96</f>
        <v>0</v>
      </c>
      <c r="Q96" s="207">
        <v>0.00063000000000000003</v>
      </c>
      <c r="R96" s="207">
        <f>Q96*H96</f>
        <v>0.00063000000000000003</v>
      </c>
      <c r="S96" s="207">
        <v>0</v>
      </c>
      <c r="T96" s="20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09" t="s">
        <v>276</v>
      </c>
      <c r="AT96" s="209" t="s">
        <v>273</v>
      </c>
      <c r="AU96" s="209" t="s">
        <v>82</v>
      </c>
      <c r="AY96" s="19" t="s">
        <v>142</v>
      </c>
      <c r="BE96" s="210">
        <f>IF(N96="základní",J96,0)</f>
        <v>97.900000000000006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9" t="s">
        <v>80</v>
      </c>
      <c r="BK96" s="210">
        <f>ROUND(I96*H96,2)</f>
        <v>97.900000000000006</v>
      </c>
      <c r="BL96" s="19" t="s">
        <v>150</v>
      </c>
      <c r="BM96" s="209" t="s">
        <v>779</v>
      </c>
    </row>
    <row r="97" s="2" customFormat="1">
      <c r="A97" s="34"/>
      <c r="B97" s="35"/>
      <c r="C97" s="36"/>
      <c r="D97" s="211" t="s">
        <v>152</v>
      </c>
      <c r="E97" s="36"/>
      <c r="F97" s="212" t="s">
        <v>778</v>
      </c>
      <c r="G97" s="36"/>
      <c r="H97" s="36"/>
      <c r="I97" s="36"/>
      <c r="J97" s="36"/>
      <c r="K97" s="36"/>
      <c r="L97" s="40"/>
      <c r="M97" s="213"/>
      <c r="N97" s="214"/>
      <c r="O97" s="79"/>
      <c r="P97" s="79"/>
      <c r="Q97" s="79"/>
      <c r="R97" s="79"/>
      <c r="S97" s="79"/>
      <c r="T97" s="80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152</v>
      </c>
      <c r="AU97" s="19" t="s">
        <v>82</v>
      </c>
    </row>
    <row r="98" s="2" customFormat="1" ht="16.5" customHeight="1">
      <c r="A98" s="34"/>
      <c r="B98" s="35"/>
      <c r="C98" s="249" t="s">
        <v>150</v>
      </c>
      <c r="D98" s="249" t="s">
        <v>273</v>
      </c>
      <c r="E98" s="250" t="s">
        <v>780</v>
      </c>
      <c r="F98" s="251" t="s">
        <v>781</v>
      </c>
      <c r="G98" s="252" t="s">
        <v>309</v>
      </c>
      <c r="H98" s="253">
        <v>1</v>
      </c>
      <c r="I98" s="254">
        <v>213</v>
      </c>
      <c r="J98" s="254">
        <f>ROUND(I98*H98,2)</f>
        <v>213</v>
      </c>
      <c r="K98" s="251" t="s">
        <v>161</v>
      </c>
      <c r="L98" s="255"/>
      <c r="M98" s="256" t="s">
        <v>17</v>
      </c>
      <c r="N98" s="257" t="s">
        <v>43</v>
      </c>
      <c r="O98" s="207">
        <v>0</v>
      </c>
      <c r="P98" s="207">
        <f>O98*H98</f>
        <v>0</v>
      </c>
      <c r="Q98" s="207">
        <v>5.0000000000000002E-05</v>
      </c>
      <c r="R98" s="207">
        <f>Q98*H98</f>
        <v>5.0000000000000002E-05</v>
      </c>
      <c r="S98" s="207">
        <v>0</v>
      </c>
      <c r="T98" s="20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209" t="s">
        <v>276</v>
      </c>
      <c r="AT98" s="209" t="s">
        <v>273</v>
      </c>
      <c r="AU98" s="209" t="s">
        <v>82</v>
      </c>
      <c r="AY98" s="19" t="s">
        <v>142</v>
      </c>
      <c r="BE98" s="210">
        <f>IF(N98="základní",J98,0)</f>
        <v>213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9" t="s">
        <v>80</v>
      </c>
      <c r="BK98" s="210">
        <f>ROUND(I98*H98,2)</f>
        <v>213</v>
      </c>
      <c r="BL98" s="19" t="s">
        <v>150</v>
      </c>
      <c r="BM98" s="209" t="s">
        <v>782</v>
      </c>
    </row>
    <row r="99" s="2" customFormat="1">
      <c r="A99" s="34"/>
      <c r="B99" s="35"/>
      <c r="C99" s="36"/>
      <c r="D99" s="211" t="s">
        <v>152</v>
      </c>
      <c r="E99" s="36"/>
      <c r="F99" s="212" t="s">
        <v>781</v>
      </c>
      <c r="G99" s="36"/>
      <c r="H99" s="36"/>
      <c r="I99" s="36"/>
      <c r="J99" s="36"/>
      <c r="K99" s="36"/>
      <c r="L99" s="40"/>
      <c r="M99" s="213"/>
      <c r="N99" s="214"/>
      <c r="O99" s="79"/>
      <c r="P99" s="79"/>
      <c r="Q99" s="79"/>
      <c r="R99" s="79"/>
      <c r="S99" s="79"/>
      <c r="T99" s="80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9" t="s">
        <v>152</v>
      </c>
      <c r="AU99" s="19" t="s">
        <v>82</v>
      </c>
    </row>
    <row r="100" s="2" customFormat="1" ht="16.5" customHeight="1">
      <c r="A100" s="34"/>
      <c r="B100" s="35"/>
      <c r="C100" s="249" t="s">
        <v>351</v>
      </c>
      <c r="D100" s="249" t="s">
        <v>273</v>
      </c>
      <c r="E100" s="250" t="s">
        <v>783</v>
      </c>
      <c r="F100" s="251" t="s">
        <v>784</v>
      </c>
      <c r="G100" s="252" t="s">
        <v>309</v>
      </c>
      <c r="H100" s="253">
        <v>1</v>
      </c>
      <c r="I100" s="254">
        <v>1265</v>
      </c>
      <c r="J100" s="254">
        <f>ROUND(I100*H100,2)</f>
        <v>1265</v>
      </c>
      <c r="K100" s="251" t="s">
        <v>17</v>
      </c>
      <c r="L100" s="255"/>
      <c r="M100" s="256" t="s">
        <v>17</v>
      </c>
      <c r="N100" s="257" t="s">
        <v>43</v>
      </c>
      <c r="O100" s="207">
        <v>0</v>
      </c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209" t="s">
        <v>276</v>
      </c>
      <c r="AT100" s="209" t="s">
        <v>273</v>
      </c>
      <c r="AU100" s="209" t="s">
        <v>82</v>
      </c>
      <c r="AY100" s="19" t="s">
        <v>142</v>
      </c>
      <c r="BE100" s="210">
        <f>IF(N100="základní",J100,0)</f>
        <v>1265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9" t="s">
        <v>80</v>
      </c>
      <c r="BK100" s="210">
        <f>ROUND(I100*H100,2)</f>
        <v>1265</v>
      </c>
      <c r="BL100" s="19" t="s">
        <v>150</v>
      </c>
      <c r="BM100" s="209" t="s">
        <v>785</v>
      </c>
    </row>
    <row r="101" s="2" customFormat="1">
      <c r="A101" s="34"/>
      <c r="B101" s="35"/>
      <c r="C101" s="36"/>
      <c r="D101" s="211" t="s">
        <v>152</v>
      </c>
      <c r="E101" s="36"/>
      <c r="F101" s="212" t="s">
        <v>786</v>
      </c>
      <c r="G101" s="36"/>
      <c r="H101" s="36"/>
      <c r="I101" s="36"/>
      <c r="J101" s="36"/>
      <c r="K101" s="36"/>
      <c r="L101" s="40"/>
      <c r="M101" s="213"/>
      <c r="N101" s="214"/>
      <c r="O101" s="79"/>
      <c r="P101" s="79"/>
      <c r="Q101" s="79"/>
      <c r="R101" s="79"/>
      <c r="S101" s="79"/>
      <c r="T101" s="80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9" t="s">
        <v>152</v>
      </c>
      <c r="AU101" s="19" t="s">
        <v>82</v>
      </c>
    </row>
    <row r="102" s="2" customFormat="1" ht="16.5" customHeight="1">
      <c r="A102" s="34"/>
      <c r="B102" s="35"/>
      <c r="C102" s="199" t="s">
        <v>787</v>
      </c>
      <c r="D102" s="199" t="s">
        <v>145</v>
      </c>
      <c r="E102" s="200" t="s">
        <v>788</v>
      </c>
      <c r="F102" s="201" t="s">
        <v>789</v>
      </c>
      <c r="G102" s="202" t="s">
        <v>309</v>
      </c>
      <c r="H102" s="203">
        <v>3</v>
      </c>
      <c r="I102" s="204">
        <v>1150</v>
      </c>
      <c r="J102" s="204">
        <f>ROUND(I102*H102,2)</f>
        <v>3450</v>
      </c>
      <c r="K102" s="201" t="s">
        <v>149</v>
      </c>
      <c r="L102" s="40"/>
      <c r="M102" s="205" t="s">
        <v>17</v>
      </c>
      <c r="N102" s="206" t="s">
        <v>43</v>
      </c>
      <c r="O102" s="207">
        <v>0.98999999999999999</v>
      </c>
      <c r="P102" s="207">
        <f>O102*H102</f>
        <v>2.9699999999999998</v>
      </c>
      <c r="Q102" s="207">
        <v>0.0016199999999999999</v>
      </c>
      <c r="R102" s="207">
        <f>Q102*H102</f>
        <v>0.0048599999999999997</v>
      </c>
      <c r="S102" s="207">
        <v>0</v>
      </c>
      <c r="T102" s="20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209" t="s">
        <v>150</v>
      </c>
      <c r="AT102" s="209" t="s">
        <v>145</v>
      </c>
      <c r="AU102" s="209" t="s">
        <v>82</v>
      </c>
      <c r="AY102" s="19" t="s">
        <v>142</v>
      </c>
      <c r="BE102" s="210">
        <f>IF(N102="základní",J102,0)</f>
        <v>3450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9" t="s">
        <v>80</v>
      </c>
      <c r="BK102" s="210">
        <f>ROUND(I102*H102,2)</f>
        <v>3450</v>
      </c>
      <c r="BL102" s="19" t="s">
        <v>150</v>
      </c>
      <c r="BM102" s="209" t="s">
        <v>790</v>
      </c>
    </row>
    <row r="103" s="2" customFormat="1">
      <c r="A103" s="34"/>
      <c r="B103" s="35"/>
      <c r="C103" s="36"/>
      <c r="D103" s="211" t="s">
        <v>152</v>
      </c>
      <c r="E103" s="36"/>
      <c r="F103" s="212" t="s">
        <v>791</v>
      </c>
      <c r="G103" s="36"/>
      <c r="H103" s="36"/>
      <c r="I103" s="36"/>
      <c r="J103" s="36"/>
      <c r="K103" s="36"/>
      <c r="L103" s="40"/>
      <c r="M103" s="213"/>
      <c r="N103" s="214"/>
      <c r="O103" s="79"/>
      <c r="P103" s="79"/>
      <c r="Q103" s="79"/>
      <c r="R103" s="79"/>
      <c r="S103" s="79"/>
      <c r="T103" s="80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9" t="s">
        <v>152</v>
      </c>
      <c r="AU103" s="19" t="s">
        <v>82</v>
      </c>
    </row>
    <row r="104" s="2" customFormat="1">
      <c r="A104" s="34"/>
      <c r="B104" s="35"/>
      <c r="C104" s="36"/>
      <c r="D104" s="215" t="s">
        <v>154</v>
      </c>
      <c r="E104" s="36"/>
      <c r="F104" s="216" t="s">
        <v>792</v>
      </c>
      <c r="G104" s="36"/>
      <c r="H104" s="36"/>
      <c r="I104" s="36"/>
      <c r="J104" s="36"/>
      <c r="K104" s="36"/>
      <c r="L104" s="40"/>
      <c r="M104" s="213"/>
      <c r="N104" s="214"/>
      <c r="O104" s="79"/>
      <c r="P104" s="79"/>
      <c r="Q104" s="79"/>
      <c r="R104" s="79"/>
      <c r="S104" s="79"/>
      <c r="T104" s="80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9" t="s">
        <v>154</v>
      </c>
      <c r="AU104" s="19" t="s">
        <v>82</v>
      </c>
    </row>
    <row r="105" s="2" customFormat="1" ht="16.5" customHeight="1">
      <c r="A105" s="34"/>
      <c r="B105" s="35"/>
      <c r="C105" s="249" t="s">
        <v>276</v>
      </c>
      <c r="D105" s="249" t="s">
        <v>273</v>
      </c>
      <c r="E105" s="250" t="s">
        <v>793</v>
      </c>
      <c r="F105" s="251" t="s">
        <v>794</v>
      </c>
      <c r="G105" s="252" t="s">
        <v>309</v>
      </c>
      <c r="H105" s="253">
        <v>3</v>
      </c>
      <c r="I105" s="254">
        <v>13500</v>
      </c>
      <c r="J105" s="254">
        <f>ROUND(I105*H105,2)</f>
        <v>40500</v>
      </c>
      <c r="K105" s="251" t="s">
        <v>149</v>
      </c>
      <c r="L105" s="255"/>
      <c r="M105" s="256" t="s">
        <v>17</v>
      </c>
      <c r="N105" s="257" t="s">
        <v>43</v>
      </c>
      <c r="O105" s="207">
        <v>0</v>
      </c>
      <c r="P105" s="207">
        <f>O105*H105</f>
        <v>0</v>
      </c>
      <c r="Q105" s="207">
        <v>0.012999999999999999</v>
      </c>
      <c r="R105" s="207">
        <f>Q105*H105</f>
        <v>0.039</v>
      </c>
      <c r="S105" s="207">
        <v>0</v>
      </c>
      <c r="T105" s="20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209" t="s">
        <v>276</v>
      </c>
      <c r="AT105" s="209" t="s">
        <v>273</v>
      </c>
      <c r="AU105" s="209" t="s">
        <v>82</v>
      </c>
      <c r="AY105" s="19" t="s">
        <v>142</v>
      </c>
      <c r="BE105" s="210">
        <f>IF(N105="základní",J105,0)</f>
        <v>40500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9" t="s">
        <v>80</v>
      </c>
      <c r="BK105" s="210">
        <f>ROUND(I105*H105,2)</f>
        <v>40500</v>
      </c>
      <c r="BL105" s="19" t="s">
        <v>150</v>
      </c>
      <c r="BM105" s="209" t="s">
        <v>795</v>
      </c>
    </row>
    <row r="106" s="2" customFormat="1">
      <c r="A106" s="34"/>
      <c r="B106" s="35"/>
      <c r="C106" s="36"/>
      <c r="D106" s="211" t="s">
        <v>152</v>
      </c>
      <c r="E106" s="36"/>
      <c r="F106" s="212" t="s">
        <v>794</v>
      </c>
      <c r="G106" s="36"/>
      <c r="H106" s="36"/>
      <c r="I106" s="36"/>
      <c r="J106" s="36"/>
      <c r="K106" s="36"/>
      <c r="L106" s="40"/>
      <c r="M106" s="213"/>
      <c r="N106" s="214"/>
      <c r="O106" s="79"/>
      <c r="P106" s="79"/>
      <c r="Q106" s="79"/>
      <c r="R106" s="79"/>
      <c r="S106" s="79"/>
      <c r="T106" s="80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9" t="s">
        <v>152</v>
      </c>
      <c r="AU106" s="19" t="s">
        <v>82</v>
      </c>
    </row>
    <row r="107" s="2" customFormat="1" ht="16.5" customHeight="1">
      <c r="A107" s="34"/>
      <c r="B107" s="35"/>
      <c r="C107" s="199" t="s">
        <v>481</v>
      </c>
      <c r="D107" s="199" t="s">
        <v>145</v>
      </c>
      <c r="E107" s="200" t="s">
        <v>796</v>
      </c>
      <c r="F107" s="201" t="s">
        <v>797</v>
      </c>
      <c r="G107" s="202" t="s">
        <v>309</v>
      </c>
      <c r="H107" s="203">
        <v>2</v>
      </c>
      <c r="I107" s="204">
        <v>882</v>
      </c>
      <c r="J107" s="204">
        <f>ROUND(I107*H107,2)</f>
        <v>1764</v>
      </c>
      <c r="K107" s="201" t="s">
        <v>149</v>
      </c>
      <c r="L107" s="40"/>
      <c r="M107" s="205" t="s">
        <v>17</v>
      </c>
      <c r="N107" s="206" t="s">
        <v>43</v>
      </c>
      <c r="O107" s="207">
        <v>0.73999999999999999</v>
      </c>
      <c r="P107" s="207">
        <f>O107*H107</f>
        <v>1.48</v>
      </c>
      <c r="Q107" s="207">
        <v>0.00087000000000000001</v>
      </c>
      <c r="R107" s="207">
        <f>Q107*H107</f>
        <v>0.00174</v>
      </c>
      <c r="S107" s="207">
        <v>0</v>
      </c>
      <c r="T107" s="20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209" t="s">
        <v>150</v>
      </c>
      <c r="AT107" s="209" t="s">
        <v>145</v>
      </c>
      <c r="AU107" s="209" t="s">
        <v>82</v>
      </c>
      <c r="AY107" s="19" t="s">
        <v>142</v>
      </c>
      <c r="BE107" s="210">
        <f>IF(N107="základní",J107,0)</f>
        <v>1764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9" t="s">
        <v>80</v>
      </c>
      <c r="BK107" s="210">
        <f>ROUND(I107*H107,2)</f>
        <v>1764</v>
      </c>
      <c r="BL107" s="19" t="s">
        <v>150</v>
      </c>
      <c r="BM107" s="209" t="s">
        <v>798</v>
      </c>
    </row>
    <row r="108" s="2" customFormat="1">
      <c r="A108" s="34"/>
      <c r="B108" s="35"/>
      <c r="C108" s="36"/>
      <c r="D108" s="211" t="s">
        <v>152</v>
      </c>
      <c r="E108" s="36"/>
      <c r="F108" s="212" t="s">
        <v>799</v>
      </c>
      <c r="G108" s="36"/>
      <c r="H108" s="36"/>
      <c r="I108" s="36"/>
      <c r="J108" s="36"/>
      <c r="K108" s="36"/>
      <c r="L108" s="40"/>
      <c r="M108" s="213"/>
      <c r="N108" s="214"/>
      <c r="O108" s="79"/>
      <c r="P108" s="79"/>
      <c r="Q108" s="79"/>
      <c r="R108" s="79"/>
      <c r="S108" s="79"/>
      <c r="T108" s="80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9" t="s">
        <v>152</v>
      </c>
      <c r="AU108" s="19" t="s">
        <v>82</v>
      </c>
    </row>
    <row r="109" s="2" customFormat="1">
      <c r="A109" s="34"/>
      <c r="B109" s="35"/>
      <c r="C109" s="36"/>
      <c r="D109" s="215" t="s">
        <v>154</v>
      </c>
      <c r="E109" s="36"/>
      <c r="F109" s="216" t="s">
        <v>800</v>
      </c>
      <c r="G109" s="36"/>
      <c r="H109" s="36"/>
      <c r="I109" s="36"/>
      <c r="J109" s="36"/>
      <c r="K109" s="36"/>
      <c r="L109" s="40"/>
      <c r="M109" s="213"/>
      <c r="N109" s="214"/>
      <c r="O109" s="79"/>
      <c r="P109" s="79"/>
      <c r="Q109" s="79"/>
      <c r="R109" s="79"/>
      <c r="S109" s="79"/>
      <c r="T109" s="80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9" t="s">
        <v>154</v>
      </c>
      <c r="AU109" s="19" t="s">
        <v>82</v>
      </c>
    </row>
    <row r="110" s="2" customFormat="1" ht="16.5" customHeight="1">
      <c r="A110" s="34"/>
      <c r="B110" s="35"/>
      <c r="C110" s="249" t="s">
        <v>485</v>
      </c>
      <c r="D110" s="249" t="s">
        <v>273</v>
      </c>
      <c r="E110" s="250" t="s">
        <v>801</v>
      </c>
      <c r="F110" s="251" t="s">
        <v>802</v>
      </c>
      <c r="G110" s="252" t="s">
        <v>309</v>
      </c>
      <c r="H110" s="253">
        <v>2</v>
      </c>
      <c r="I110" s="254">
        <v>8536.0599999999995</v>
      </c>
      <c r="J110" s="254">
        <f>ROUND(I110*H110,2)</f>
        <v>17072.119999999999</v>
      </c>
      <c r="K110" s="251" t="s">
        <v>17</v>
      </c>
      <c r="L110" s="255"/>
      <c r="M110" s="256" t="s">
        <v>17</v>
      </c>
      <c r="N110" s="257" t="s">
        <v>43</v>
      </c>
      <c r="O110" s="207">
        <v>0</v>
      </c>
      <c r="P110" s="207">
        <f>O110*H110</f>
        <v>0</v>
      </c>
      <c r="Q110" s="207">
        <v>0.012999999999999999</v>
      </c>
      <c r="R110" s="207">
        <f>Q110*H110</f>
        <v>0.025999999999999999</v>
      </c>
      <c r="S110" s="207">
        <v>0</v>
      </c>
      <c r="T110" s="20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209" t="s">
        <v>276</v>
      </c>
      <c r="AT110" s="209" t="s">
        <v>273</v>
      </c>
      <c r="AU110" s="209" t="s">
        <v>82</v>
      </c>
      <c r="AY110" s="19" t="s">
        <v>142</v>
      </c>
      <c r="BE110" s="210">
        <f>IF(N110="základní",J110,0)</f>
        <v>17072.119999999999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9" t="s">
        <v>80</v>
      </c>
      <c r="BK110" s="210">
        <f>ROUND(I110*H110,2)</f>
        <v>17072.119999999999</v>
      </c>
      <c r="BL110" s="19" t="s">
        <v>150</v>
      </c>
      <c r="BM110" s="209" t="s">
        <v>803</v>
      </c>
    </row>
    <row r="111" s="2" customFormat="1">
      <c r="A111" s="34"/>
      <c r="B111" s="35"/>
      <c r="C111" s="36"/>
      <c r="D111" s="211" t="s">
        <v>152</v>
      </c>
      <c r="E111" s="36"/>
      <c r="F111" s="212" t="s">
        <v>802</v>
      </c>
      <c r="G111" s="36"/>
      <c r="H111" s="36"/>
      <c r="I111" s="36"/>
      <c r="J111" s="36"/>
      <c r="K111" s="36"/>
      <c r="L111" s="40"/>
      <c r="M111" s="213"/>
      <c r="N111" s="214"/>
      <c r="O111" s="79"/>
      <c r="P111" s="79"/>
      <c r="Q111" s="79"/>
      <c r="R111" s="79"/>
      <c r="S111" s="79"/>
      <c r="T111" s="80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9" t="s">
        <v>152</v>
      </c>
      <c r="AU111" s="19" t="s">
        <v>82</v>
      </c>
    </row>
    <row r="112" s="2" customFormat="1" ht="16.5" customHeight="1">
      <c r="A112" s="34"/>
      <c r="B112" s="35"/>
      <c r="C112" s="199" t="s">
        <v>804</v>
      </c>
      <c r="D112" s="199" t="s">
        <v>145</v>
      </c>
      <c r="E112" s="200" t="s">
        <v>805</v>
      </c>
      <c r="F112" s="201" t="s">
        <v>806</v>
      </c>
      <c r="G112" s="202" t="s">
        <v>309</v>
      </c>
      <c r="H112" s="203">
        <v>1</v>
      </c>
      <c r="I112" s="204">
        <v>2530</v>
      </c>
      <c r="J112" s="204">
        <f>ROUND(I112*H112,2)</f>
        <v>2530</v>
      </c>
      <c r="K112" s="201" t="s">
        <v>161</v>
      </c>
      <c r="L112" s="40"/>
      <c r="M112" s="205" t="s">
        <v>17</v>
      </c>
      <c r="N112" s="206" t="s">
        <v>43</v>
      </c>
      <c r="O112" s="207">
        <v>5.1399999999999997</v>
      </c>
      <c r="P112" s="207">
        <f>O112*H112</f>
        <v>5.1399999999999997</v>
      </c>
      <c r="Q112" s="207">
        <v>0.12723000000000001</v>
      </c>
      <c r="R112" s="207">
        <f>Q112*H112</f>
        <v>0.12723000000000001</v>
      </c>
      <c r="S112" s="207">
        <v>0</v>
      </c>
      <c r="T112" s="20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209" t="s">
        <v>150</v>
      </c>
      <c r="AT112" s="209" t="s">
        <v>145</v>
      </c>
      <c r="AU112" s="209" t="s">
        <v>82</v>
      </c>
      <c r="AY112" s="19" t="s">
        <v>142</v>
      </c>
      <c r="BE112" s="210">
        <f>IF(N112="základní",J112,0)</f>
        <v>2530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9" t="s">
        <v>80</v>
      </c>
      <c r="BK112" s="210">
        <f>ROUND(I112*H112,2)</f>
        <v>2530</v>
      </c>
      <c r="BL112" s="19" t="s">
        <v>150</v>
      </c>
      <c r="BM112" s="209" t="s">
        <v>807</v>
      </c>
    </row>
    <row r="113" s="2" customFormat="1">
      <c r="A113" s="34"/>
      <c r="B113" s="35"/>
      <c r="C113" s="36"/>
      <c r="D113" s="211" t="s">
        <v>152</v>
      </c>
      <c r="E113" s="36"/>
      <c r="F113" s="212" t="s">
        <v>808</v>
      </c>
      <c r="G113" s="36"/>
      <c r="H113" s="36"/>
      <c r="I113" s="36"/>
      <c r="J113" s="36"/>
      <c r="K113" s="36"/>
      <c r="L113" s="40"/>
      <c r="M113" s="213"/>
      <c r="N113" s="214"/>
      <c r="O113" s="79"/>
      <c r="P113" s="79"/>
      <c r="Q113" s="79"/>
      <c r="R113" s="79"/>
      <c r="S113" s="79"/>
      <c r="T113" s="80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152</v>
      </c>
      <c r="AU113" s="19" t="s">
        <v>82</v>
      </c>
    </row>
    <row r="114" s="2" customFormat="1">
      <c r="A114" s="34"/>
      <c r="B114" s="35"/>
      <c r="C114" s="36"/>
      <c r="D114" s="215" t="s">
        <v>154</v>
      </c>
      <c r="E114" s="36"/>
      <c r="F114" s="216" t="s">
        <v>809</v>
      </c>
      <c r="G114" s="36"/>
      <c r="H114" s="36"/>
      <c r="I114" s="36"/>
      <c r="J114" s="36"/>
      <c r="K114" s="36"/>
      <c r="L114" s="40"/>
      <c r="M114" s="213"/>
      <c r="N114" s="214"/>
      <c r="O114" s="79"/>
      <c r="P114" s="79"/>
      <c r="Q114" s="79"/>
      <c r="R114" s="79"/>
      <c r="S114" s="79"/>
      <c r="T114" s="80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9" t="s">
        <v>154</v>
      </c>
      <c r="AU114" s="19" t="s">
        <v>82</v>
      </c>
    </row>
    <row r="115" s="2" customFormat="1" ht="16.5" customHeight="1">
      <c r="A115" s="34"/>
      <c r="B115" s="35"/>
      <c r="C115" s="249" t="s">
        <v>203</v>
      </c>
      <c r="D115" s="249" t="s">
        <v>273</v>
      </c>
      <c r="E115" s="250" t="s">
        <v>810</v>
      </c>
      <c r="F115" s="251" t="s">
        <v>811</v>
      </c>
      <c r="G115" s="252" t="s">
        <v>309</v>
      </c>
      <c r="H115" s="253">
        <v>1</v>
      </c>
      <c r="I115" s="254">
        <v>40900</v>
      </c>
      <c r="J115" s="254">
        <f>ROUND(I115*H115,2)</f>
        <v>40900</v>
      </c>
      <c r="K115" s="251" t="s">
        <v>161</v>
      </c>
      <c r="L115" s="255"/>
      <c r="M115" s="256" t="s">
        <v>17</v>
      </c>
      <c r="N115" s="257" t="s">
        <v>43</v>
      </c>
      <c r="O115" s="207">
        <v>0</v>
      </c>
      <c r="P115" s="207">
        <f>O115*H115</f>
        <v>0</v>
      </c>
      <c r="Q115" s="207">
        <v>0.021999999999999999</v>
      </c>
      <c r="R115" s="207">
        <f>Q115*H115</f>
        <v>0.021999999999999999</v>
      </c>
      <c r="S115" s="207">
        <v>0</v>
      </c>
      <c r="T115" s="20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09" t="s">
        <v>276</v>
      </c>
      <c r="AT115" s="209" t="s">
        <v>273</v>
      </c>
      <c r="AU115" s="209" t="s">
        <v>82</v>
      </c>
      <c r="AY115" s="19" t="s">
        <v>142</v>
      </c>
      <c r="BE115" s="210">
        <f>IF(N115="základní",J115,0)</f>
        <v>40900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9" t="s">
        <v>80</v>
      </c>
      <c r="BK115" s="210">
        <f>ROUND(I115*H115,2)</f>
        <v>40900</v>
      </c>
      <c r="BL115" s="19" t="s">
        <v>150</v>
      </c>
      <c r="BM115" s="209" t="s">
        <v>812</v>
      </c>
    </row>
    <row r="116" s="2" customFormat="1">
      <c r="A116" s="34"/>
      <c r="B116" s="35"/>
      <c r="C116" s="36"/>
      <c r="D116" s="211" t="s">
        <v>152</v>
      </c>
      <c r="E116" s="36"/>
      <c r="F116" s="212" t="s">
        <v>811</v>
      </c>
      <c r="G116" s="36"/>
      <c r="H116" s="36"/>
      <c r="I116" s="36"/>
      <c r="J116" s="36"/>
      <c r="K116" s="36"/>
      <c r="L116" s="40"/>
      <c r="M116" s="213"/>
      <c r="N116" s="214"/>
      <c r="O116" s="79"/>
      <c r="P116" s="79"/>
      <c r="Q116" s="79"/>
      <c r="R116" s="79"/>
      <c r="S116" s="79"/>
      <c r="T116" s="80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152</v>
      </c>
      <c r="AU116" s="19" t="s">
        <v>82</v>
      </c>
    </row>
    <row r="117" s="12" customFormat="1" ht="22.8" customHeight="1">
      <c r="A117" s="12"/>
      <c r="B117" s="184"/>
      <c r="C117" s="185"/>
      <c r="D117" s="186" t="s">
        <v>71</v>
      </c>
      <c r="E117" s="197" t="s">
        <v>813</v>
      </c>
      <c r="F117" s="197" t="s">
        <v>814</v>
      </c>
      <c r="G117" s="185"/>
      <c r="H117" s="185"/>
      <c r="I117" s="185"/>
      <c r="J117" s="198">
        <f>BK117</f>
        <v>113.18000000000001</v>
      </c>
      <c r="K117" s="185"/>
      <c r="L117" s="189"/>
      <c r="M117" s="190"/>
      <c r="N117" s="191"/>
      <c r="O117" s="191"/>
      <c r="P117" s="192">
        <f>SUM(P118:P120)</f>
        <v>0.10742399999999999</v>
      </c>
      <c r="Q117" s="191"/>
      <c r="R117" s="192">
        <f>SUM(R118:R120)</f>
        <v>0</v>
      </c>
      <c r="S117" s="191"/>
      <c r="T117" s="193">
        <f>SUM(T118:T120)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4" t="s">
        <v>80</v>
      </c>
      <c r="AT117" s="195" t="s">
        <v>71</v>
      </c>
      <c r="AU117" s="195" t="s">
        <v>80</v>
      </c>
      <c r="AY117" s="194" t="s">
        <v>142</v>
      </c>
      <c r="BK117" s="196">
        <f>SUM(BK118:BK120)</f>
        <v>113.18000000000001</v>
      </c>
    </row>
    <row r="118" s="2" customFormat="1" ht="16.5" customHeight="1">
      <c r="A118" s="34"/>
      <c r="B118" s="35"/>
      <c r="C118" s="199" t="s">
        <v>211</v>
      </c>
      <c r="D118" s="199" t="s">
        <v>145</v>
      </c>
      <c r="E118" s="200" t="s">
        <v>815</v>
      </c>
      <c r="F118" s="201" t="s">
        <v>816</v>
      </c>
      <c r="G118" s="202" t="s">
        <v>222</v>
      </c>
      <c r="H118" s="203">
        <v>0.28799999999999998</v>
      </c>
      <c r="I118" s="204">
        <v>393</v>
      </c>
      <c r="J118" s="204">
        <f>ROUND(I118*H118,2)</f>
        <v>113.18000000000001</v>
      </c>
      <c r="K118" s="201" t="s">
        <v>161</v>
      </c>
      <c r="L118" s="40"/>
      <c r="M118" s="205" t="s">
        <v>17</v>
      </c>
      <c r="N118" s="206" t="s">
        <v>43</v>
      </c>
      <c r="O118" s="207">
        <v>0.373</v>
      </c>
      <c r="P118" s="207">
        <f>O118*H118</f>
        <v>0.10742399999999999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09" t="s">
        <v>150</v>
      </c>
      <c r="AT118" s="209" t="s">
        <v>145</v>
      </c>
      <c r="AU118" s="209" t="s">
        <v>82</v>
      </c>
      <c r="AY118" s="19" t="s">
        <v>142</v>
      </c>
      <c r="BE118" s="210">
        <f>IF(N118="základní",J118,0)</f>
        <v>113.18000000000001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9" t="s">
        <v>80</v>
      </c>
      <c r="BK118" s="210">
        <f>ROUND(I118*H118,2)</f>
        <v>113.18000000000001</v>
      </c>
      <c r="BL118" s="19" t="s">
        <v>150</v>
      </c>
      <c r="BM118" s="209" t="s">
        <v>817</v>
      </c>
    </row>
    <row r="119" s="2" customFormat="1">
      <c r="A119" s="34"/>
      <c r="B119" s="35"/>
      <c r="C119" s="36"/>
      <c r="D119" s="211" t="s">
        <v>152</v>
      </c>
      <c r="E119" s="36"/>
      <c r="F119" s="212" t="s">
        <v>818</v>
      </c>
      <c r="G119" s="36"/>
      <c r="H119" s="36"/>
      <c r="I119" s="36"/>
      <c r="J119" s="36"/>
      <c r="K119" s="36"/>
      <c r="L119" s="40"/>
      <c r="M119" s="213"/>
      <c r="N119" s="214"/>
      <c r="O119" s="79"/>
      <c r="P119" s="79"/>
      <c r="Q119" s="79"/>
      <c r="R119" s="79"/>
      <c r="S119" s="79"/>
      <c r="T119" s="80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152</v>
      </c>
      <c r="AU119" s="19" t="s">
        <v>82</v>
      </c>
    </row>
    <row r="120" s="2" customFormat="1">
      <c r="A120" s="34"/>
      <c r="B120" s="35"/>
      <c r="C120" s="36"/>
      <c r="D120" s="215" t="s">
        <v>154</v>
      </c>
      <c r="E120" s="36"/>
      <c r="F120" s="216" t="s">
        <v>819</v>
      </c>
      <c r="G120" s="36"/>
      <c r="H120" s="36"/>
      <c r="I120" s="36"/>
      <c r="J120" s="36"/>
      <c r="K120" s="36"/>
      <c r="L120" s="40"/>
      <c r="M120" s="213"/>
      <c r="N120" s="214"/>
      <c r="O120" s="79"/>
      <c r="P120" s="79"/>
      <c r="Q120" s="79"/>
      <c r="R120" s="79"/>
      <c r="S120" s="79"/>
      <c r="T120" s="80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9" t="s">
        <v>154</v>
      </c>
      <c r="AU120" s="19" t="s">
        <v>82</v>
      </c>
    </row>
    <row r="121" s="12" customFormat="1" ht="25.92" customHeight="1">
      <c r="A121" s="12"/>
      <c r="B121" s="184"/>
      <c r="C121" s="185"/>
      <c r="D121" s="186" t="s">
        <v>71</v>
      </c>
      <c r="E121" s="187" t="s">
        <v>529</v>
      </c>
      <c r="F121" s="187" t="s">
        <v>530</v>
      </c>
      <c r="G121" s="185"/>
      <c r="H121" s="185"/>
      <c r="I121" s="185"/>
      <c r="J121" s="188">
        <f>BK121</f>
        <v>49449</v>
      </c>
      <c r="K121" s="185"/>
      <c r="L121" s="189"/>
      <c r="M121" s="190"/>
      <c r="N121" s="191"/>
      <c r="O121" s="191"/>
      <c r="P121" s="192">
        <f>P122+P127+P133</f>
        <v>5.1029999999999998</v>
      </c>
      <c r="Q121" s="191"/>
      <c r="R121" s="192">
        <f>R122+R127+R133</f>
        <v>0.00975</v>
      </c>
      <c r="S121" s="191"/>
      <c r="T121" s="193">
        <f>T122+T127+T133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4" t="s">
        <v>82</v>
      </c>
      <c r="AT121" s="195" t="s">
        <v>71</v>
      </c>
      <c r="AU121" s="195" t="s">
        <v>72</v>
      </c>
      <c r="AY121" s="194" t="s">
        <v>142</v>
      </c>
      <c r="BK121" s="196">
        <f>BK122+BK127+BK133</f>
        <v>49449</v>
      </c>
    </row>
    <row r="122" s="12" customFormat="1" ht="22.8" customHeight="1">
      <c r="A122" s="12"/>
      <c r="B122" s="184"/>
      <c r="C122" s="185"/>
      <c r="D122" s="186" t="s">
        <v>71</v>
      </c>
      <c r="E122" s="197" t="s">
        <v>820</v>
      </c>
      <c r="F122" s="197" t="s">
        <v>821</v>
      </c>
      <c r="G122" s="185"/>
      <c r="H122" s="185"/>
      <c r="I122" s="185"/>
      <c r="J122" s="198">
        <f>BK122</f>
        <v>10620</v>
      </c>
      <c r="K122" s="185"/>
      <c r="L122" s="189"/>
      <c r="M122" s="190"/>
      <c r="N122" s="191"/>
      <c r="O122" s="191"/>
      <c r="P122" s="192">
        <f>SUM(P123:P126)</f>
        <v>0</v>
      </c>
      <c r="Q122" s="191"/>
      <c r="R122" s="192">
        <f>SUM(R123:R126)</f>
        <v>0</v>
      </c>
      <c r="S122" s="191"/>
      <c r="T122" s="193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4" t="s">
        <v>82</v>
      </c>
      <c r="AT122" s="195" t="s">
        <v>71</v>
      </c>
      <c r="AU122" s="195" t="s">
        <v>80</v>
      </c>
      <c r="AY122" s="194" t="s">
        <v>142</v>
      </c>
      <c r="BK122" s="196">
        <f>SUM(BK123:BK126)</f>
        <v>10620</v>
      </c>
    </row>
    <row r="123" s="2" customFormat="1" ht="16.5" customHeight="1">
      <c r="A123" s="34"/>
      <c r="B123" s="35"/>
      <c r="C123" s="199" t="s">
        <v>219</v>
      </c>
      <c r="D123" s="199" t="s">
        <v>145</v>
      </c>
      <c r="E123" s="200" t="s">
        <v>822</v>
      </c>
      <c r="F123" s="201" t="s">
        <v>823</v>
      </c>
      <c r="G123" s="202" t="s">
        <v>148</v>
      </c>
      <c r="H123" s="203">
        <v>15</v>
      </c>
      <c r="I123" s="204">
        <v>708</v>
      </c>
      <c r="J123" s="204">
        <f>ROUND(I123*H123,2)</f>
        <v>10620</v>
      </c>
      <c r="K123" s="201" t="s">
        <v>17</v>
      </c>
      <c r="L123" s="40"/>
      <c r="M123" s="205" t="s">
        <v>17</v>
      </c>
      <c r="N123" s="206" t="s">
        <v>43</v>
      </c>
      <c r="O123" s="207">
        <v>0</v>
      </c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9" t="s">
        <v>227</v>
      </c>
      <c r="AT123" s="209" t="s">
        <v>145</v>
      </c>
      <c r="AU123" s="209" t="s">
        <v>82</v>
      </c>
      <c r="AY123" s="19" t="s">
        <v>142</v>
      </c>
      <c r="BE123" s="210">
        <f>IF(N123="základní",J123,0)</f>
        <v>10620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9" t="s">
        <v>80</v>
      </c>
      <c r="BK123" s="210">
        <f>ROUND(I123*H123,2)</f>
        <v>10620</v>
      </c>
      <c r="BL123" s="19" t="s">
        <v>227</v>
      </c>
      <c r="BM123" s="209" t="s">
        <v>824</v>
      </c>
    </row>
    <row r="124" s="2" customFormat="1">
      <c r="A124" s="34"/>
      <c r="B124" s="35"/>
      <c r="C124" s="36"/>
      <c r="D124" s="211" t="s">
        <v>152</v>
      </c>
      <c r="E124" s="36"/>
      <c r="F124" s="212" t="s">
        <v>825</v>
      </c>
      <c r="G124" s="36"/>
      <c r="H124" s="36"/>
      <c r="I124" s="36"/>
      <c r="J124" s="36"/>
      <c r="K124" s="36"/>
      <c r="L124" s="40"/>
      <c r="M124" s="213"/>
      <c r="N124" s="214"/>
      <c r="O124" s="79"/>
      <c r="P124" s="79"/>
      <c r="Q124" s="79"/>
      <c r="R124" s="79"/>
      <c r="S124" s="79"/>
      <c r="T124" s="80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9" t="s">
        <v>152</v>
      </c>
      <c r="AU124" s="19" t="s">
        <v>82</v>
      </c>
    </row>
    <row r="125" s="13" customFormat="1">
      <c r="A125" s="13"/>
      <c r="B125" s="217"/>
      <c r="C125" s="218"/>
      <c r="D125" s="211" t="s">
        <v>156</v>
      </c>
      <c r="E125" s="219" t="s">
        <v>17</v>
      </c>
      <c r="F125" s="220" t="s">
        <v>826</v>
      </c>
      <c r="G125" s="218"/>
      <c r="H125" s="221">
        <v>15</v>
      </c>
      <c r="I125" s="218"/>
      <c r="J125" s="218"/>
      <c r="K125" s="218"/>
      <c r="L125" s="222"/>
      <c r="M125" s="223"/>
      <c r="N125" s="224"/>
      <c r="O125" s="224"/>
      <c r="P125" s="224"/>
      <c r="Q125" s="224"/>
      <c r="R125" s="224"/>
      <c r="S125" s="224"/>
      <c r="T125" s="22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6" t="s">
        <v>156</v>
      </c>
      <c r="AU125" s="226" t="s">
        <v>82</v>
      </c>
      <c r="AV125" s="13" t="s">
        <v>82</v>
      </c>
      <c r="AW125" s="13" t="s">
        <v>34</v>
      </c>
      <c r="AX125" s="13" t="s">
        <v>72</v>
      </c>
      <c r="AY125" s="226" t="s">
        <v>142</v>
      </c>
    </row>
    <row r="126" s="14" customFormat="1">
      <c r="A126" s="14"/>
      <c r="B126" s="227"/>
      <c r="C126" s="228"/>
      <c r="D126" s="211" t="s">
        <v>156</v>
      </c>
      <c r="E126" s="229" t="s">
        <v>17</v>
      </c>
      <c r="F126" s="230" t="s">
        <v>175</v>
      </c>
      <c r="G126" s="228"/>
      <c r="H126" s="231">
        <v>15</v>
      </c>
      <c r="I126" s="228"/>
      <c r="J126" s="228"/>
      <c r="K126" s="228"/>
      <c r="L126" s="232"/>
      <c r="M126" s="233"/>
      <c r="N126" s="234"/>
      <c r="O126" s="234"/>
      <c r="P126" s="234"/>
      <c r="Q126" s="234"/>
      <c r="R126" s="234"/>
      <c r="S126" s="234"/>
      <c r="T126" s="23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36" t="s">
        <v>156</v>
      </c>
      <c r="AU126" s="236" t="s">
        <v>82</v>
      </c>
      <c r="AV126" s="14" t="s">
        <v>150</v>
      </c>
      <c r="AW126" s="14" t="s">
        <v>34</v>
      </c>
      <c r="AX126" s="14" t="s">
        <v>80</v>
      </c>
      <c r="AY126" s="236" t="s">
        <v>142</v>
      </c>
    </row>
    <row r="127" s="12" customFormat="1" ht="22.8" customHeight="1">
      <c r="A127" s="12"/>
      <c r="B127" s="184"/>
      <c r="C127" s="185"/>
      <c r="D127" s="186" t="s">
        <v>71</v>
      </c>
      <c r="E127" s="197" t="s">
        <v>827</v>
      </c>
      <c r="F127" s="197" t="s">
        <v>828</v>
      </c>
      <c r="G127" s="185"/>
      <c r="H127" s="185"/>
      <c r="I127" s="185"/>
      <c r="J127" s="198">
        <f>BK127</f>
        <v>13706</v>
      </c>
      <c r="K127" s="185"/>
      <c r="L127" s="189"/>
      <c r="M127" s="190"/>
      <c r="N127" s="191"/>
      <c r="O127" s="191"/>
      <c r="P127" s="192">
        <f>SUM(P128:P132)</f>
        <v>0.59299999999999997</v>
      </c>
      <c r="Q127" s="191"/>
      <c r="R127" s="192">
        <f>SUM(R128:R132)</f>
        <v>0.0070000000000000001</v>
      </c>
      <c r="S127" s="191"/>
      <c r="T127" s="193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4" t="s">
        <v>82</v>
      </c>
      <c r="AT127" s="195" t="s">
        <v>71</v>
      </c>
      <c r="AU127" s="195" t="s">
        <v>80</v>
      </c>
      <c r="AY127" s="194" t="s">
        <v>142</v>
      </c>
      <c r="BK127" s="196">
        <f>SUM(BK128:BK132)</f>
        <v>13706</v>
      </c>
    </row>
    <row r="128" s="2" customFormat="1" ht="21.75" customHeight="1">
      <c r="A128" s="34"/>
      <c r="B128" s="35"/>
      <c r="C128" s="199" t="s">
        <v>413</v>
      </c>
      <c r="D128" s="199" t="s">
        <v>145</v>
      </c>
      <c r="E128" s="200" t="s">
        <v>829</v>
      </c>
      <c r="F128" s="201" t="s">
        <v>830</v>
      </c>
      <c r="G128" s="202" t="s">
        <v>309</v>
      </c>
      <c r="H128" s="203">
        <v>1</v>
      </c>
      <c r="I128" s="204">
        <v>306</v>
      </c>
      <c r="J128" s="204">
        <f>ROUND(I128*H128,2)</f>
        <v>306</v>
      </c>
      <c r="K128" s="201" t="s">
        <v>149</v>
      </c>
      <c r="L128" s="40"/>
      <c r="M128" s="205" t="s">
        <v>17</v>
      </c>
      <c r="N128" s="206" t="s">
        <v>43</v>
      </c>
      <c r="O128" s="207">
        <v>0.59299999999999997</v>
      </c>
      <c r="P128" s="207">
        <f>O128*H128</f>
        <v>0.59299999999999997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9" t="s">
        <v>227</v>
      </c>
      <c r="AT128" s="209" t="s">
        <v>145</v>
      </c>
      <c r="AU128" s="209" t="s">
        <v>82</v>
      </c>
      <c r="AY128" s="19" t="s">
        <v>142</v>
      </c>
      <c r="BE128" s="210">
        <f>IF(N128="základní",J128,0)</f>
        <v>306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9" t="s">
        <v>80</v>
      </c>
      <c r="BK128" s="210">
        <f>ROUND(I128*H128,2)</f>
        <v>306</v>
      </c>
      <c r="BL128" s="19" t="s">
        <v>227</v>
      </c>
      <c r="BM128" s="209" t="s">
        <v>831</v>
      </c>
    </row>
    <row r="129" s="2" customFormat="1">
      <c r="A129" s="34"/>
      <c r="B129" s="35"/>
      <c r="C129" s="36"/>
      <c r="D129" s="211" t="s">
        <v>152</v>
      </c>
      <c r="E129" s="36"/>
      <c r="F129" s="212" t="s">
        <v>832</v>
      </c>
      <c r="G129" s="36"/>
      <c r="H129" s="36"/>
      <c r="I129" s="36"/>
      <c r="J129" s="36"/>
      <c r="K129" s="36"/>
      <c r="L129" s="40"/>
      <c r="M129" s="213"/>
      <c r="N129" s="214"/>
      <c r="O129" s="79"/>
      <c r="P129" s="79"/>
      <c r="Q129" s="79"/>
      <c r="R129" s="79"/>
      <c r="S129" s="79"/>
      <c r="T129" s="80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9" t="s">
        <v>152</v>
      </c>
      <c r="AU129" s="19" t="s">
        <v>82</v>
      </c>
    </row>
    <row r="130" s="2" customFormat="1">
      <c r="A130" s="34"/>
      <c r="B130" s="35"/>
      <c r="C130" s="36"/>
      <c r="D130" s="215" t="s">
        <v>154</v>
      </c>
      <c r="E130" s="36"/>
      <c r="F130" s="216" t="s">
        <v>833</v>
      </c>
      <c r="G130" s="36"/>
      <c r="H130" s="36"/>
      <c r="I130" s="36"/>
      <c r="J130" s="36"/>
      <c r="K130" s="36"/>
      <c r="L130" s="40"/>
      <c r="M130" s="213"/>
      <c r="N130" s="214"/>
      <c r="O130" s="79"/>
      <c r="P130" s="79"/>
      <c r="Q130" s="79"/>
      <c r="R130" s="79"/>
      <c r="S130" s="79"/>
      <c r="T130" s="80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154</v>
      </c>
      <c r="AU130" s="19" t="s">
        <v>82</v>
      </c>
    </row>
    <row r="131" s="2" customFormat="1" ht="16.5" customHeight="1">
      <c r="A131" s="34"/>
      <c r="B131" s="35"/>
      <c r="C131" s="249" t="s">
        <v>669</v>
      </c>
      <c r="D131" s="249" t="s">
        <v>273</v>
      </c>
      <c r="E131" s="250" t="s">
        <v>834</v>
      </c>
      <c r="F131" s="251" t="s">
        <v>835</v>
      </c>
      <c r="G131" s="252" t="s">
        <v>309</v>
      </c>
      <c r="H131" s="253">
        <v>1</v>
      </c>
      <c r="I131" s="254">
        <v>13400</v>
      </c>
      <c r="J131" s="254">
        <f>ROUND(I131*H131,2)</f>
        <v>13400</v>
      </c>
      <c r="K131" s="251" t="s">
        <v>161</v>
      </c>
      <c r="L131" s="255"/>
      <c r="M131" s="256" t="s">
        <v>17</v>
      </c>
      <c r="N131" s="257" t="s">
        <v>43</v>
      </c>
      <c r="O131" s="207">
        <v>0</v>
      </c>
      <c r="P131" s="207">
        <f>O131*H131</f>
        <v>0</v>
      </c>
      <c r="Q131" s="207">
        <v>0.0070000000000000001</v>
      </c>
      <c r="R131" s="207">
        <f>Q131*H131</f>
        <v>0.0070000000000000001</v>
      </c>
      <c r="S131" s="207">
        <v>0</v>
      </c>
      <c r="T131" s="20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9" t="s">
        <v>276</v>
      </c>
      <c r="AT131" s="209" t="s">
        <v>273</v>
      </c>
      <c r="AU131" s="209" t="s">
        <v>82</v>
      </c>
      <c r="AY131" s="19" t="s">
        <v>142</v>
      </c>
      <c r="BE131" s="210">
        <f>IF(N131="základní",J131,0)</f>
        <v>13400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9" t="s">
        <v>80</v>
      </c>
      <c r="BK131" s="210">
        <f>ROUND(I131*H131,2)</f>
        <v>13400</v>
      </c>
      <c r="BL131" s="19" t="s">
        <v>150</v>
      </c>
      <c r="BM131" s="209" t="s">
        <v>836</v>
      </c>
    </row>
    <row r="132" s="2" customFormat="1">
      <c r="A132" s="34"/>
      <c r="B132" s="35"/>
      <c r="C132" s="36"/>
      <c r="D132" s="211" t="s">
        <v>152</v>
      </c>
      <c r="E132" s="36"/>
      <c r="F132" s="212" t="s">
        <v>837</v>
      </c>
      <c r="G132" s="36"/>
      <c r="H132" s="36"/>
      <c r="I132" s="36"/>
      <c r="J132" s="36"/>
      <c r="K132" s="36"/>
      <c r="L132" s="40"/>
      <c r="M132" s="213"/>
      <c r="N132" s="214"/>
      <c r="O132" s="79"/>
      <c r="P132" s="79"/>
      <c r="Q132" s="79"/>
      <c r="R132" s="79"/>
      <c r="S132" s="79"/>
      <c r="T132" s="80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152</v>
      </c>
      <c r="AU132" s="19" t="s">
        <v>82</v>
      </c>
    </row>
    <row r="133" s="12" customFormat="1" ht="22.8" customHeight="1">
      <c r="A133" s="12"/>
      <c r="B133" s="184"/>
      <c r="C133" s="185"/>
      <c r="D133" s="186" t="s">
        <v>71</v>
      </c>
      <c r="E133" s="197" t="s">
        <v>531</v>
      </c>
      <c r="F133" s="197" t="s">
        <v>532</v>
      </c>
      <c r="G133" s="185"/>
      <c r="H133" s="185"/>
      <c r="I133" s="185"/>
      <c r="J133" s="198">
        <f>BK133</f>
        <v>25123</v>
      </c>
      <c r="K133" s="185"/>
      <c r="L133" s="189"/>
      <c r="M133" s="190"/>
      <c r="N133" s="191"/>
      <c r="O133" s="191"/>
      <c r="P133" s="192">
        <f>SUM(P134:P140)</f>
        <v>4.5099999999999998</v>
      </c>
      <c r="Q133" s="191"/>
      <c r="R133" s="192">
        <f>SUM(R134:R140)</f>
        <v>0.0027500000000000003</v>
      </c>
      <c r="S133" s="191"/>
      <c r="T133" s="193">
        <f>SUM(T134:T140)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4" t="s">
        <v>82</v>
      </c>
      <c r="AT133" s="195" t="s">
        <v>71</v>
      </c>
      <c r="AU133" s="195" t="s">
        <v>80</v>
      </c>
      <c r="AY133" s="194" t="s">
        <v>142</v>
      </c>
      <c r="BK133" s="196">
        <f>SUM(BK134:BK140)</f>
        <v>25123</v>
      </c>
    </row>
    <row r="134" s="2" customFormat="1" ht="16.5" customHeight="1">
      <c r="A134" s="34"/>
      <c r="B134" s="35"/>
      <c r="C134" s="199" t="s">
        <v>495</v>
      </c>
      <c r="D134" s="199" t="s">
        <v>145</v>
      </c>
      <c r="E134" s="200" t="s">
        <v>596</v>
      </c>
      <c r="F134" s="201" t="s">
        <v>838</v>
      </c>
      <c r="G134" s="202" t="s">
        <v>598</v>
      </c>
      <c r="H134" s="203">
        <v>55</v>
      </c>
      <c r="I134" s="204">
        <v>61</v>
      </c>
      <c r="J134" s="204">
        <f>ROUND(I134*H134,2)</f>
        <v>3355</v>
      </c>
      <c r="K134" s="201" t="s">
        <v>149</v>
      </c>
      <c r="L134" s="40"/>
      <c r="M134" s="205" t="s">
        <v>17</v>
      </c>
      <c r="N134" s="206" t="s">
        <v>43</v>
      </c>
      <c r="O134" s="207">
        <v>0.082000000000000003</v>
      </c>
      <c r="P134" s="207">
        <f>O134*H134</f>
        <v>4.5099999999999998</v>
      </c>
      <c r="Q134" s="207">
        <v>5.0000000000000002E-05</v>
      </c>
      <c r="R134" s="207">
        <f>Q134*H134</f>
        <v>0.0027500000000000003</v>
      </c>
      <c r="S134" s="207">
        <v>0</v>
      </c>
      <c r="T134" s="20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9" t="s">
        <v>227</v>
      </c>
      <c r="AT134" s="209" t="s">
        <v>145</v>
      </c>
      <c r="AU134" s="209" t="s">
        <v>82</v>
      </c>
      <c r="AY134" s="19" t="s">
        <v>142</v>
      </c>
      <c r="BE134" s="210">
        <f>IF(N134="základní",J134,0)</f>
        <v>3355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9" t="s">
        <v>80</v>
      </c>
      <c r="BK134" s="210">
        <f>ROUND(I134*H134,2)</f>
        <v>3355</v>
      </c>
      <c r="BL134" s="19" t="s">
        <v>227</v>
      </c>
      <c r="BM134" s="209" t="s">
        <v>839</v>
      </c>
    </row>
    <row r="135" s="2" customFormat="1">
      <c r="A135" s="34"/>
      <c r="B135" s="35"/>
      <c r="C135" s="36"/>
      <c r="D135" s="211" t="s">
        <v>152</v>
      </c>
      <c r="E135" s="36"/>
      <c r="F135" s="212" t="s">
        <v>600</v>
      </c>
      <c r="G135" s="36"/>
      <c r="H135" s="36"/>
      <c r="I135" s="36"/>
      <c r="J135" s="36"/>
      <c r="K135" s="36"/>
      <c r="L135" s="40"/>
      <c r="M135" s="213"/>
      <c r="N135" s="214"/>
      <c r="O135" s="79"/>
      <c r="P135" s="79"/>
      <c r="Q135" s="79"/>
      <c r="R135" s="79"/>
      <c r="S135" s="79"/>
      <c r="T135" s="80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9" t="s">
        <v>152</v>
      </c>
      <c r="AU135" s="19" t="s">
        <v>82</v>
      </c>
    </row>
    <row r="136" s="2" customFormat="1">
      <c r="A136" s="34"/>
      <c r="B136" s="35"/>
      <c r="C136" s="36"/>
      <c r="D136" s="215" t="s">
        <v>154</v>
      </c>
      <c r="E136" s="36"/>
      <c r="F136" s="216" t="s">
        <v>840</v>
      </c>
      <c r="G136" s="36"/>
      <c r="H136" s="36"/>
      <c r="I136" s="36"/>
      <c r="J136" s="36"/>
      <c r="K136" s="36"/>
      <c r="L136" s="40"/>
      <c r="M136" s="213"/>
      <c r="N136" s="214"/>
      <c r="O136" s="79"/>
      <c r="P136" s="79"/>
      <c r="Q136" s="79"/>
      <c r="R136" s="79"/>
      <c r="S136" s="79"/>
      <c r="T136" s="80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9" t="s">
        <v>154</v>
      </c>
      <c r="AU136" s="19" t="s">
        <v>82</v>
      </c>
    </row>
    <row r="137" s="2" customFormat="1" ht="16.5" customHeight="1">
      <c r="A137" s="34"/>
      <c r="B137" s="35"/>
      <c r="C137" s="249" t="s">
        <v>500</v>
      </c>
      <c r="D137" s="249" t="s">
        <v>273</v>
      </c>
      <c r="E137" s="250" t="s">
        <v>841</v>
      </c>
      <c r="F137" s="251" t="s">
        <v>842</v>
      </c>
      <c r="G137" s="252" t="s">
        <v>843</v>
      </c>
      <c r="H137" s="253">
        <v>1</v>
      </c>
      <c r="I137" s="254">
        <v>21000</v>
      </c>
      <c r="J137" s="254">
        <f>ROUND(I137*H137,2)</f>
        <v>21000</v>
      </c>
      <c r="K137" s="251" t="s">
        <v>17</v>
      </c>
      <c r="L137" s="255"/>
      <c r="M137" s="256" t="s">
        <v>17</v>
      </c>
      <c r="N137" s="257" t="s">
        <v>43</v>
      </c>
      <c r="O137" s="207">
        <v>0</v>
      </c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9" t="s">
        <v>251</v>
      </c>
      <c r="AT137" s="209" t="s">
        <v>273</v>
      </c>
      <c r="AU137" s="209" t="s">
        <v>82</v>
      </c>
      <c r="AY137" s="19" t="s">
        <v>142</v>
      </c>
      <c r="BE137" s="210">
        <f>IF(N137="základní",J137,0)</f>
        <v>21000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9" t="s">
        <v>80</v>
      </c>
      <c r="BK137" s="210">
        <f>ROUND(I137*H137,2)</f>
        <v>21000</v>
      </c>
      <c r="BL137" s="19" t="s">
        <v>227</v>
      </c>
      <c r="BM137" s="209" t="s">
        <v>844</v>
      </c>
    </row>
    <row r="138" s="2" customFormat="1">
      <c r="A138" s="34"/>
      <c r="B138" s="35"/>
      <c r="C138" s="36"/>
      <c r="D138" s="211" t="s">
        <v>152</v>
      </c>
      <c r="E138" s="36"/>
      <c r="F138" s="212" t="s">
        <v>845</v>
      </c>
      <c r="G138" s="36"/>
      <c r="H138" s="36"/>
      <c r="I138" s="36"/>
      <c r="J138" s="36"/>
      <c r="K138" s="36"/>
      <c r="L138" s="40"/>
      <c r="M138" s="213"/>
      <c r="N138" s="214"/>
      <c r="O138" s="79"/>
      <c r="P138" s="79"/>
      <c r="Q138" s="79"/>
      <c r="R138" s="79"/>
      <c r="S138" s="79"/>
      <c r="T138" s="80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9" t="s">
        <v>152</v>
      </c>
      <c r="AU138" s="19" t="s">
        <v>82</v>
      </c>
    </row>
    <row r="139" s="2" customFormat="1" ht="16.5" customHeight="1">
      <c r="A139" s="34"/>
      <c r="B139" s="35"/>
      <c r="C139" s="199" t="s">
        <v>227</v>
      </c>
      <c r="D139" s="199" t="s">
        <v>145</v>
      </c>
      <c r="E139" s="200" t="s">
        <v>621</v>
      </c>
      <c r="F139" s="201" t="s">
        <v>622</v>
      </c>
      <c r="G139" s="202" t="s">
        <v>309</v>
      </c>
      <c r="H139" s="203">
        <v>16</v>
      </c>
      <c r="I139" s="204">
        <v>48</v>
      </c>
      <c r="J139" s="204">
        <f>ROUND(I139*H139,2)</f>
        <v>768</v>
      </c>
      <c r="K139" s="201" t="s">
        <v>17</v>
      </c>
      <c r="L139" s="40"/>
      <c r="M139" s="205" t="s">
        <v>17</v>
      </c>
      <c r="N139" s="206" t="s">
        <v>43</v>
      </c>
      <c r="O139" s="207">
        <v>0</v>
      </c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9" t="s">
        <v>227</v>
      </c>
      <c r="AT139" s="209" t="s">
        <v>145</v>
      </c>
      <c r="AU139" s="209" t="s">
        <v>82</v>
      </c>
      <c r="AY139" s="19" t="s">
        <v>142</v>
      </c>
      <c r="BE139" s="210">
        <f>IF(N139="základní",J139,0)</f>
        <v>768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9" t="s">
        <v>80</v>
      </c>
      <c r="BK139" s="210">
        <f>ROUND(I139*H139,2)</f>
        <v>768</v>
      </c>
      <c r="BL139" s="19" t="s">
        <v>227</v>
      </c>
      <c r="BM139" s="209" t="s">
        <v>846</v>
      </c>
    </row>
    <row r="140" s="2" customFormat="1">
      <c r="A140" s="34"/>
      <c r="B140" s="35"/>
      <c r="C140" s="36"/>
      <c r="D140" s="211" t="s">
        <v>152</v>
      </c>
      <c r="E140" s="36"/>
      <c r="F140" s="212" t="s">
        <v>622</v>
      </c>
      <c r="G140" s="36"/>
      <c r="H140" s="36"/>
      <c r="I140" s="36"/>
      <c r="J140" s="36"/>
      <c r="K140" s="36"/>
      <c r="L140" s="40"/>
      <c r="M140" s="213"/>
      <c r="N140" s="214"/>
      <c r="O140" s="79"/>
      <c r="P140" s="79"/>
      <c r="Q140" s="79"/>
      <c r="R140" s="79"/>
      <c r="S140" s="79"/>
      <c r="T140" s="80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9" t="s">
        <v>152</v>
      </c>
      <c r="AU140" s="19" t="s">
        <v>82</v>
      </c>
    </row>
    <row r="141" s="12" customFormat="1" ht="25.92" customHeight="1">
      <c r="A141" s="12"/>
      <c r="B141" s="184"/>
      <c r="C141" s="185"/>
      <c r="D141" s="186" t="s">
        <v>71</v>
      </c>
      <c r="E141" s="187" t="s">
        <v>273</v>
      </c>
      <c r="F141" s="187" t="s">
        <v>624</v>
      </c>
      <c r="G141" s="185"/>
      <c r="H141" s="185"/>
      <c r="I141" s="185"/>
      <c r="J141" s="188">
        <f>BK141</f>
        <v>355898.66999999998</v>
      </c>
      <c r="K141" s="185"/>
      <c r="L141" s="189"/>
      <c r="M141" s="190"/>
      <c r="N141" s="191"/>
      <c r="O141" s="191"/>
      <c r="P141" s="192">
        <f>P142</f>
        <v>10.102</v>
      </c>
      <c r="Q141" s="191"/>
      <c r="R141" s="192">
        <f>R142</f>
        <v>6.0000000000000008E-05</v>
      </c>
      <c r="S141" s="191"/>
      <c r="T141" s="193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4" t="s">
        <v>176</v>
      </c>
      <c r="AT141" s="195" t="s">
        <v>71</v>
      </c>
      <c r="AU141" s="195" t="s">
        <v>72</v>
      </c>
      <c r="AY141" s="194" t="s">
        <v>142</v>
      </c>
      <c r="BK141" s="196">
        <f>BK142</f>
        <v>355898.66999999998</v>
      </c>
    </row>
    <row r="142" s="12" customFormat="1" ht="22.8" customHeight="1">
      <c r="A142" s="12"/>
      <c r="B142" s="184"/>
      <c r="C142" s="185"/>
      <c r="D142" s="186" t="s">
        <v>71</v>
      </c>
      <c r="E142" s="197" t="s">
        <v>625</v>
      </c>
      <c r="F142" s="197" t="s">
        <v>626</v>
      </c>
      <c r="G142" s="185"/>
      <c r="H142" s="185"/>
      <c r="I142" s="185"/>
      <c r="J142" s="198">
        <f>BK142</f>
        <v>355898.66999999998</v>
      </c>
      <c r="K142" s="185"/>
      <c r="L142" s="189"/>
      <c r="M142" s="190"/>
      <c r="N142" s="191"/>
      <c r="O142" s="191"/>
      <c r="P142" s="192">
        <f>SUM(P143:P187)</f>
        <v>10.102</v>
      </c>
      <c r="Q142" s="191"/>
      <c r="R142" s="192">
        <f>SUM(R143:R187)</f>
        <v>6.0000000000000008E-05</v>
      </c>
      <c r="S142" s="191"/>
      <c r="T142" s="193">
        <f>SUM(T143:T187)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4" t="s">
        <v>176</v>
      </c>
      <c r="AT142" s="195" t="s">
        <v>71</v>
      </c>
      <c r="AU142" s="195" t="s">
        <v>80</v>
      </c>
      <c r="AY142" s="194" t="s">
        <v>142</v>
      </c>
      <c r="BK142" s="196">
        <f>SUM(BK143:BK187)</f>
        <v>355898.66999999998</v>
      </c>
    </row>
    <row r="143" s="2" customFormat="1" ht="16.5" customHeight="1">
      <c r="A143" s="34"/>
      <c r="B143" s="35"/>
      <c r="C143" s="199" t="s">
        <v>392</v>
      </c>
      <c r="D143" s="199" t="s">
        <v>145</v>
      </c>
      <c r="E143" s="200" t="s">
        <v>847</v>
      </c>
      <c r="F143" s="201" t="s">
        <v>848</v>
      </c>
      <c r="G143" s="202" t="s">
        <v>148</v>
      </c>
      <c r="H143" s="203">
        <v>2</v>
      </c>
      <c r="I143" s="204">
        <v>368</v>
      </c>
      <c r="J143" s="204">
        <f>ROUND(I143*H143,2)</f>
        <v>736</v>
      </c>
      <c r="K143" s="201" t="s">
        <v>149</v>
      </c>
      <c r="L143" s="40"/>
      <c r="M143" s="205" t="s">
        <v>17</v>
      </c>
      <c r="N143" s="206" t="s">
        <v>43</v>
      </c>
      <c r="O143" s="207">
        <v>0.55400000000000005</v>
      </c>
      <c r="P143" s="207">
        <f>O143*H143</f>
        <v>1.1080000000000001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9" t="s">
        <v>506</v>
      </c>
      <c r="AT143" s="209" t="s">
        <v>145</v>
      </c>
      <c r="AU143" s="209" t="s">
        <v>82</v>
      </c>
      <c r="AY143" s="19" t="s">
        <v>142</v>
      </c>
      <c r="BE143" s="210">
        <f>IF(N143="základní",J143,0)</f>
        <v>736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9" t="s">
        <v>80</v>
      </c>
      <c r="BK143" s="210">
        <f>ROUND(I143*H143,2)</f>
        <v>736</v>
      </c>
      <c r="BL143" s="19" t="s">
        <v>506</v>
      </c>
      <c r="BM143" s="209" t="s">
        <v>849</v>
      </c>
    </row>
    <row r="144" s="2" customFormat="1">
      <c r="A144" s="34"/>
      <c r="B144" s="35"/>
      <c r="C144" s="36"/>
      <c r="D144" s="211" t="s">
        <v>152</v>
      </c>
      <c r="E144" s="36"/>
      <c r="F144" s="212" t="s">
        <v>850</v>
      </c>
      <c r="G144" s="36"/>
      <c r="H144" s="36"/>
      <c r="I144" s="36"/>
      <c r="J144" s="36"/>
      <c r="K144" s="36"/>
      <c r="L144" s="40"/>
      <c r="M144" s="213"/>
      <c r="N144" s="214"/>
      <c r="O144" s="79"/>
      <c r="P144" s="79"/>
      <c r="Q144" s="79"/>
      <c r="R144" s="79"/>
      <c r="S144" s="79"/>
      <c r="T144" s="80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9" t="s">
        <v>152</v>
      </c>
      <c r="AU144" s="19" t="s">
        <v>82</v>
      </c>
    </row>
    <row r="145" s="2" customFormat="1">
      <c r="A145" s="34"/>
      <c r="B145" s="35"/>
      <c r="C145" s="36"/>
      <c r="D145" s="215" t="s">
        <v>154</v>
      </c>
      <c r="E145" s="36"/>
      <c r="F145" s="216" t="s">
        <v>851</v>
      </c>
      <c r="G145" s="36"/>
      <c r="H145" s="36"/>
      <c r="I145" s="36"/>
      <c r="J145" s="36"/>
      <c r="K145" s="36"/>
      <c r="L145" s="40"/>
      <c r="M145" s="213"/>
      <c r="N145" s="214"/>
      <c r="O145" s="79"/>
      <c r="P145" s="79"/>
      <c r="Q145" s="79"/>
      <c r="R145" s="79"/>
      <c r="S145" s="79"/>
      <c r="T145" s="80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154</v>
      </c>
      <c r="AU145" s="19" t="s">
        <v>82</v>
      </c>
    </row>
    <row r="146" s="2" customFormat="1" ht="16.5" customHeight="1">
      <c r="A146" s="34"/>
      <c r="B146" s="35"/>
      <c r="C146" s="249" t="s">
        <v>398</v>
      </c>
      <c r="D146" s="249" t="s">
        <v>273</v>
      </c>
      <c r="E146" s="250" t="s">
        <v>852</v>
      </c>
      <c r="F146" s="251" t="s">
        <v>853</v>
      </c>
      <c r="G146" s="252" t="s">
        <v>148</v>
      </c>
      <c r="H146" s="253">
        <v>2</v>
      </c>
      <c r="I146" s="254">
        <v>468</v>
      </c>
      <c r="J146" s="254">
        <f>ROUND(I146*H146,2)</f>
        <v>936</v>
      </c>
      <c r="K146" s="251" t="s">
        <v>17</v>
      </c>
      <c r="L146" s="255"/>
      <c r="M146" s="256" t="s">
        <v>17</v>
      </c>
      <c r="N146" s="257" t="s">
        <v>43</v>
      </c>
      <c r="O146" s="207">
        <v>0</v>
      </c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9" t="s">
        <v>592</v>
      </c>
      <c r="AT146" s="209" t="s">
        <v>273</v>
      </c>
      <c r="AU146" s="209" t="s">
        <v>82</v>
      </c>
      <c r="AY146" s="19" t="s">
        <v>142</v>
      </c>
      <c r="BE146" s="210">
        <f>IF(N146="základní",J146,0)</f>
        <v>936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9" t="s">
        <v>80</v>
      </c>
      <c r="BK146" s="210">
        <f>ROUND(I146*H146,2)</f>
        <v>936</v>
      </c>
      <c r="BL146" s="19" t="s">
        <v>592</v>
      </c>
      <c r="BM146" s="209" t="s">
        <v>854</v>
      </c>
    </row>
    <row r="147" s="2" customFormat="1">
      <c r="A147" s="34"/>
      <c r="B147" s="35"/>
      <c r="C147" s="36"/>
      <c r="D147" s="211" t="s">
        <v>152</v>
      </c>
      <c r="E147" s="36"/>
      <c r="F147" s="212" t="s">
        <v>855</v>
      </c>
      <c r="G147" s="36"/>
      <c r="H147" s="36"/>
      <c r="I147" s="36"/>
      <c r="J147" s="36"/>
      <c r="K147" s="36"/>
      <c r="L147" s="40"/>
      <c r="M147" s="213"/>
      <c r="N147" s="214"/>
      <c r="O147" s="79"/>
      <c r="P147" s="79"/>
      <c r="Q147" s="79"/>
      <c r="R147" s="79"/>
      <c r="S147" s="79"/>
      <c r="T147" s="80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9" t="s">
        <v>152</v>
      </c>
      <c r="AU147" s="19" t="s">
        <v>82</v>
      </c>
    </row>
    <row r="148" s="2" customFormat="1" ht="16.5" customHeight="1">
      <c r="A148" s="34"/>
      <c r="B148" s="35"/>
      <c r="C148" s="199" t="s">
        <v>292</v>
      </c>
      <c r="D148" s="199" t="s">
        <v>145</v>
      </c>
      <c r="E148" s="200" t="s">
        <v>856</v>
      </c>
      <c r="F148" s="201" t="s">
        <v>857</v>
      </c>
      <c r="G148" s="202" t="s">
        <v>148</v>
      </c>
      <c r="H148" s="203">
        <v>8</v>
      </c>
      <c r="I148" s="204">
        <v>426</v>
      </c>
      <c r="J148" s="204">
        <f>ROUND(I148*H148,2)</f>
        <v>3408</v>
      </c>
      <c r="K148" s="201" t="s">
        <v>17</v>
      </c>
      <c r="L148" s="40"/>
      <c r="M148" s="205" t="s">
        <v>17</v>
      </c>
      <c r="N148" s="206" t="s">
        <v>43</v>
      </c>
      <c r="O148" s="207">
        <v>0</v>
      </c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9" t="s">
        <v>506</v>
      </c>
      <c r="AT148" s="209" t="s">
        <v>145</v>
      </c>
      <c r="AU148" s="209" t="s">
        <v>82</v>
      </c>
      <c r="AY148" s="19" t="s">
        <v>142</v>
      </c>
      <c r="BE148" s="210">
        <f>IF(N148="základní",J148,0)</f>
        <v>3408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9" t="s">
        <v>80</v>
      </c>
      <c r="BK148" s="210">
        <f>ROUND(I148*H148,2)</f>
        <v>3408</v>
      </c>
      <c r="BL148" s="19" t="s">
        <v>506</v>
      </c>
      <c r="BM148" s="209" t="s">
        <v>858</v>
      </c>
    </row>
    <row r="149" s="2" customFormat="1">
      <c r="A149" s="34"/>
      <c r="B149" s="35"/>
      <c r="C149" s="36"/>
      <c r="D149" s="211" t="s">
        <v>152</v>
      </c>
      <c r="E149" s="36"/>
      <c r="F149" s="212" t="s">
        <v>859</v>
      </c>
      <c r="G149" s="36"/>
      <c r="H149" s="36"/>
      <c r="I149" s="36"/>
      <c r="J149" s="36"/>
      <c r="K149" s="36"/>
      <c r="L149" s="40"/>
      <c r="M149" s="213"/>
      <c r="N149" s="214"/>
      <c r="O149" s="79"/>
      <c r="P149" s="79"/>
      <c r="Q149" s="79"/>
      <c r="R149" s="79"/>
      <c r="S149" s="79"/>
      <c r="T149" s="80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9" t="s">
        <v>152</v>
      </c>
      <c r="AU149" s="19" t="s">
        <v>82</v>
      </c>
    </row>
    <row r="150" s="13" customFormat="1">
      <c r="A150" s="13"/>
      <c r="B150" s="217"/>
      <c r="C150" s="218"/>
      <c r="D150" s="211" t="s">
        <v>156</v>
      </c>
      <c r="E150" s="219" t="s">
        <v>17</v>
      </c>
      <c r="F150" s="220" t="s">
        <v>860</v>
      </c>
      <c r="G150" s="218"/>
      <c r="H150" s="221">
        <v>8</v>
      </c>
      <c r="I150" s="218"/>
      <c r="J150" s="218"/>
      <c r="K150" s="218"/>
      <c r="L150" s="222"/>
      <c r="M150" s="223"/>
      <c r="N150" s="224"/>
      <c r="O150" s="224"/>
      <c r="P150" s="224"/>
      <c r="Q150" s="224"/>
      <c r="R150" s="224"/>
      <c r="S150" s="224"/>
      <c r="T150" s="22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6" t="s">
        <v>156</v>
      </c>
      <c r="AU150" s="226" t="s">
        <v>82</v>
      </c>
      <c r="AV150" s="13" t="s">
        <v>82</v>
      </c>
      <c r="AW150" s="13" t="s">
        <v>34</v>
      </c>
      <c r="AX150" s="13" t="s">
        <v>80</v>
      </c>
      <c r="AY150" s="226" t="s">
        <v>142</v>
      </c>
    </row>
    <row r="151" s="2" customFormat="1" ht="16.5" customHeight="1">
      <c r="A151" s="34"/>
      <c r="B151" s="35"/>
      <c r="C151" s="249" t="s">
        <v>299</v>
      </c>
      <c r="D151" s="249" t="s">
        <v>273</v>
      </c>
      <c r="E151" s="250" t="s">
        <v>861</v>
      </c>
      <c r="F151" s="251" t="s">
        <v>862</v>
      </c>
      <c r="G151" s="252" t="s">
        <v>148</v>
      </c>
      <c r="H151" s="253">
        <v>8</v>
      </c>
      <c r="I151" s="254">
        <v>586</v>
      </c>
      <c r="J151" s="254">
        <f>ROUND(I151*H151,2)</f>
        <v>4688</v>
      </c>
      <c r="K151" s="251" t="s">
        <v>17</v>
      </c>
      <c r="L151" s="255"/>
      <c r="M151" s="256" t="s">
        <v>17</v>
      </c>
      <c r="N151" s="257" t="s">
        <v>43</v>
      </c>
      <c r="O151" s="207">
        <v>0</v>
      </c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9" t="s">
        <v>863</v>
      </c>
      <c r="AT151" s="209" t="s">
        <v>273</v>
      </c>
      <c r="AU151" s="209" t="s">
        <v>82</v>
      </c>
      <c r="AY151" s="19" t="s">
        <v>142</v>
      </c>
      <c r="BE151" s="210">
        <f>IF(N151="základní",J151,0)</f>
        <v>4688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9" t="s">
        <v>80</v>
      </c>
      <c r="BK151" s="210">
        <f>ROUND(I151*H151,2)</f>
        <v>4688</v>
      </c>
      <c r="BL151" s="19" t="s">
        <v>506</v>
      </c>
      <c r="BM151" s="209" t="s">
        <v>864</v>
      </c>
    </row>
    <row r="152" s="2" customFormat="1">
      <c r="A152" s="34"/>
      <c r="B152" s="35"/>
      <c r="C152" s="36"/>
      <c r="D152" s="211" t="s">
        <v>152</v>
      </c>
      <c r="E152" s="36"/>
      <c r="F152" s="212" t="s">
        <v>865</v>
      </c>
      <c r="G152" s="36"/>
      <c r="H152" s="36"/>
      <c r="I152" s="36"/>
      <c r="J152" s="36"/>
      <c r="K152" s="36"/>
      <c r="L152" s="40"/>
      <c r="M152" s="213"/>
      <c r="N152" s="214"/>
      <c r="O152" s="79"/>
      <c r="P152" s="79"/>
      <c r="Q152" s="79"/>
      <c r="R152" s="79"/>
      <c r="S152" s="79"/>
      <c r="T152" s="80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9" t="s">
        <v>152</v>
      </c>
      <c r="AU152" s="19" t="s">
        <v>82</v>
      </c>
    </row>
    <row r="153" s="2" customFormat="1" ht="16.5" customHeight="1">
      <c r="A153" s="34"/>
      <c r="B153" s="35"/>
      <c r="C153" s="199" t="s">
        <v>381</v>
      </c>
      <c r="D153" s="199" t="s">
        <v>145</v>
      </c>
      <c r="E153" s="200" t="s">
        <v>866</v>
      </c>
      <c r="F153" s="201" t="s">
        <v>867</v>
      </c>
      <c r="G153" s="202" t="s">
        <v>309</v>
      </c>
      <c r="H153" s="203">
        <v>6</v>
      </c>
      <c r="I153" s="204">
        <v>847</v>
      </c>
      <c r="J153" s="204">
        <f>ROUND(I153*H153,2)</f>
        <v>5082</v>
      </c>
      <c r="K153" s="201" t="s">
        <v>149</v>
      </c>
      <c r="L153" s="40"/>
      <c r="M153" s="205" t="s">
        <v>17</v>
      </c>
      <c r="N153" s="206" t="s">
        <v>43</v>
      </c>
      <c r="O153" s="207">
        <v>1.149</v>
      </c>
      <c r="P153" s="207">
        <f>O153*H153</f>
        <v>6.8940000000000001</v>
      </c>
      <c r="Q153" s="207">
        <v>1.0000000000000001E-05</v>
      </c>
      <c r="R153" s="207">
        <f>Q153*H153</f>
        <v>6.0000000000000008E-05</v>
      </c>
      <c r="S153" s="207">
        <v>0</v>
      </c>
      <c r="T153" s="20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9" t="s">
        <v>506</v>
      </c>
      <c r="AT153" s="209" t="s">
        <v>145</v>
      </c>
      <c r="AU153" s="209" t="s">
        <v>82</v>
      </c>
      <c r="AY153" s="19" t="s">
        <v>142</v>
      </c>
      <c r="BE153" s="210">
        <f>IF(N153="základní",J153,0)</f>
        <v>5082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9" t="s">
        <v>80</v>
      </c>
      <c r="BK153" s="210">
        <f>ROUND(I153*H153,2)</f>
        <v>5082</v>
      </c>
      <c r="BL153" s="19" t="s">
        <v>506</v>
      </c>
      <c r="BM153" s="209" t="s">
        <v>868</v>
      </c>
    </row>
    <row r="154" s="2" customFormat="1">
      <c r="A154" s="34"/>
      <c r="B154" s="35"/>
      <c r="C154" s="36"/>
      <c r="D154" s="211" t="s">
        <v>152</v>
      </c>
      <c r="E154" s="36"/>
      <c r="F154" s="212" t="s">
        <v>869</v>
      </c>
      <c r="G154" s="36"/>
      <c r="H154" s="36"/>
      <c r="I154" s="36"/>
      <c r="J154" s="36"/>
      <c r="K154" s="36"/>
      <c r="L154" s="40"/>
      <c r="M154" s="213"/>
      <c r="N154" s="214"/>
      <c r="O154" s="79"/>
      <c r="P154" s="79"/>
      <c r="Q154" s="79"/>
      <c r="R154" s="79"/>
      <c r="S154" s="79"/>
      <c r="T154" s="80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9" t="s">
        <v>152</v>
      </c>
      <c r="AU154" s="19" t="s">
        <v>82</v>
      </c>
    </row>
    <row r="155" s="2" customFormat="1">
      <c r="A155" s="34"/>
      <c r="B155" s="35"/>
      <c r="C155" s="36"/>
      <c r="D155" s="215" t="s">
        <v>154</v>
      </c>
      <c r="E155" s="36"/>
      <c r="F155" s="216" t="s">
        <v>870</v>
      </c>
      <c r="G155" s="36"/>
      <c r="H155" s="36"/>
      <c r="I155" s="36"/>
      <c r="J155" s="36"/>
      <c r="K155" s="36"/>
      <c r="L155" s="40"/>
      <c r="M155" s="213"/>
      <c r="N155" s="214"/>
      <c r="O155" s="79"/>
      <c r="P155" s="79"/>
      <c r="Q155" s="79"/>
      <c r="R155" s="79"/>
      <c r="S155" s="79"/>
      <c r="T155" s="80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9" t="s">
        <v>154</v>
      </c>
      <c r="AU155" s="19" t="s">
        <v>82</v>
      </c>
    </row>
    <row r="156" s="2" customFormat="1" ht="16.5" customHeight="1">
      <c r="A156" s="34"/>
      <c r="B156" s="35"/>
      <c r="C156" s="249" t="s">
        <v>387</v>
      </c>
      <c r="D156" s="249" t="s">
        <v>273</v>
      </c>
      <c r="E156" s="250" t="s">
        <v>871</v>
      </c>
      <c r="F156" s="251" t="s">
        <v>872</v>
      </c>
      <c r="G156" s="252" t="s">
        <v>309</v>
      </c>
      <c r="H156" s="253">
        <v>5</v>
      </c>
      <c r="I156" s="254">
        <v>449.89999999999998</v>
      </c>
      <c r="J156" s="254">
        <f>ROUND(I156*H156,2)</f>
        <v>2249.5</v>
      </c>
      <c r="K156" s="251" t="s">
        <v>17</v>
      </c>
      <c r="L156" s="255"/>
      <c r="M156" s="256" t="s">
        <v>17</v>
      </c>
      <c r="N156" s="257" t="s">
        <v>43</v>
      </c>
      <c r="O156" s="207">
        <v>0</v>
      </c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9" t="s">
        <v>592</v>
      </c>
      <c r="AT156" s="209" t="s">
        <v>273</v>
      </c>
      <c r="AU156" s="209" t="s">
        <v>82</v>
      </c>
      <c r="AY156" s="19" t="s">
        <v>142</v>
      </c>
      <c r="BE156" s="210">
        <f>IF(N156="základní",J156,0)</f>
        <v>2249.5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9" t="s">
        <v>80</v>
      </c>
      <c r="BK156" s="210">
        <f>ROUND(I156*H156,2)</f>
        <v>2249.5</v>
      </c>
      <c r="BL156" s="19" t="s">
        <v>592</v>
      </c>
      <c r="BM156" s="209" t="s">
        <v>873</v>
      </c>
    </row>
    <row r="157" s="2" customFormat="1">
      <c r="A157" s="34"/>
      <c r="B157" s="35"/>
      <c r="C157" s="36"/>
      <c r="D157" s="211" t="s">
        <v>152</v>
      </c>
      <c r="E157" s="36"/>
      <c r="F157" s="212" t="s">
        <v>874</v>
      </c>
      <c r="G157" s="36"/>
      <c r="H157" s="36"/>
      <c r="I157" s="36"/>
      <c r="J157" s="36"/>
      <c r="K157" s="36"/>
      <c r="L157" s="40"/>
      <c r="M157" s="213"/>
      <c r="N157" s="214"/>
      <c r="O157" s="79"/>
      <c r="P157" s="79"/>
      <c r="Q157" s="79"/>
      <c r="R157" s="79"/>
      <c r="S157" s="79"/>
      <c r="T157" s="80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9" t="s">
        <v>152</v>
      </c>
      <c r="AU157" s="19" t="s">
        <v>82</v>
      </c>
    </row>
    <row r="158" s="2" customFormat="1" ht="16.5" customHeight="1">
      <c r="A158" s="34"/>
      <c r="B158" s="35"/>
      <c r="C158" s="249" t="s">
        <v>403</v>
      </c>
      <c r="D158" s="249" t="s">
        <v>273</v>
      </c>
      <c r="E158" s="250" t="s">
        <v>875</v>
      </c>
      <c r="F158" s="251" t="s">
        <v>876</v>
      </c>
      <c r="G158" s="252" t="s">
        <v>309</v>
      </c>
      <c r="H158" s="253">
        <v>1</v>
      </c>
      <c r="I158" s="254">
        <v>143.59999999999999</v>
      </c>
      <c r="J158" s="254">
        <f>ROUND(I158*H158,2)</f>
        <v>143.59999999999999</v>
      </c>
      <c r="K158" s="251" t="s">
        <v>17</v>
      </c>
      <c r="L158" s="255"/>
      <c r="M158" s="256" t="s">
        <v>17</v>
      </c>
      <c r="N158" s="257" t="s">
        <v>43</v>
      </c>
      <c r="O158" s="207">
        <v>0</v>
      </c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9" t="s">
        <v>592</v>
      </c>
      <c r="AT158" s="209" t="s">
        <v>273</v>
      </c>
      <c r="AU158" s="209" t="s">
        <v>82</v>
      </c>
      <c r="AY158" s="19" t="s">
        <v>142</v>
      </c>
      <c r="BE158" s="210">
        <f>IF(N158="základní",J158,0)</f>
        <v>143.59999999999999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9" t="s">
        <v>80</v>
      </c>
      <c r="BK158" s="210">
        <f>ROUND(I158*H158,2)</f>
        <v>143.59999999999999</v>
      </c>
      <c r="BL158" s="19" t="s">
        <v>592</v>
      </c>
      <c r="BM158" s="209" t="s">
        <v>877</v>
      </c>
    </row>
    <row r="159" s="2" customFormat="1">
      <c r="A159" s="34"/>
      <c r="B159" s="35"/>
      <c r="C159" s="36"/>
      <c r="D159" s="211" t="s">
        <v>152</v>
      </c>
      <c r="E159" s="36"/>
      <c r="F159" s="212" t="s">
        <v>878</v>
      </c>
      <c r="G159" s="36"/>
      <c r="H159" s="36"/>
      <c r="I159" s="36"/>
      <c r="J159" s="36"/>
      <c r="K159" s="36"/>
      <c r="L159" s="40"/>
      <c r="M159" s="213"/>
      <c r="N159" s="214"/>
      <c r="O159" s="79"/>
      <c r="P159" s="79"/>
      <c r="Q159" s="79"/>
      <c r="R159" s="79"/>
      <c r="S159" s="79"/>
      <c r="T159" s="80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9" t="s">
        <v>152</v>
      </c>
      <c r="AU159" s="19" t="s">
        <v>82</v>
      </c>
    </row>
    <row r="160" s="2" customFormat="1" ht="16.5" customHeight="1">
      <c r="A160" s="34"/>
      <c r="B160" s="35"/>
      <c r="C160" s="199" t="s">
        <v>332</v>
      </c>
      <c r="D160" s="199" t="s">
        <v>145</v>
      </c>
      <c r="E160" s="200" t="s">
        <v>879</v>
      </c>
      <c r="F160" s="201" t="s">
        <v>880</v>
      </c>
      <c r="G160" s="202" t="s">
        <v>309</v>
      </c>
      <c r="H160" s="203">
        <v>11</v>
      </c>
      <c r="I160" s="204">
        <v>979</v>
      </c>
      <c r="J160" s="204">
        <f>ROUND(I160*H160,2)</f>
        <v>10769</v>
      </c>
      <c r="K160" s="201" t="s">
        <v>17</v>
      </c>
      <c r="L160" s="40"/>
      <c r="M160" s="205" t="s">
        <v>17</v>
      </c>
      <c r="N160" s="206" t="s">
        <v>43</v>
      </c>
      <c r="O160" s="207">
        <v>0</v>
      </c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9" t="s">
        <v>506</v>
      </c>
      <c r="AT160" s="209" t="s">
        <v>145</v>
      </c>
      <c r="AU160" s="209" t="s">
        <v>82</v>
      </c>
      <c r="AY160" s="19" t="s">
        <v>142</v>
      </c>
      <c r="BE160" s="210">
        <f>IF(N160="základní",J160,0)</f>
        <v>10769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9" t="s">
        <v>80</v>
      </c>
      <c r="BK160" s="210">
        <f>ROUND(I160*H160,2)</f>
        <v>10769</v>
      </c>
      <c r="BL160" s="19" t="s">
        <v>506</v>
      </c>
      <c r="BM160" s="209" t="s">
        <v>881</v>
      </c>
    </row>
    <row r="161" s="2" customFormat="1">
      <c r="A161" s="34"/>
      <c r="B161" s="35"/>
      <c r="C161" s="36"/>
      <c r="D161" s="211" t="s">
        <v>152</v>
      </c>
      <c r="E161" s="36"/>
      <c r="F161" s="212" t="s">
        <v>882</v>
      </c>
      <c r="G161" s="36"/>
      <c r="H161" s="36"/>
      <c r="I161" s="36"/>
      <c r="J161" s="36"/>
      <c r="K161" s="36"/>
      <c r="L161" s="40"/>
      <c r="M161" s="213"/>
      <c r="N161" s="214"/>
      <c r="O161" s="79"/>
      <c r="P161" s="79"/>
      <c r="Q161" s="79"/>
      <c r="R161" s="79"/>
      <c r="S161" s="79"/>
      <c r="T161" s="80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9" t="s">
        <v>152</v>
      </c>
      <c r="AU161" s="19" t="s">
        <v>82</v>
      </c>
    </row>
    <row r="162" s="2" customFormat="1" ht="16.5" customHeight="1">
      <c r="A162" s="34"/>
      <c r="B162" s="35"/>
      <c r="C162" s="249" t="s">
        <v>338</v>
      </c>
      <c r="D162" s="249" t="s">
        <v>273</v>
      </c>
      <c r="E162" s="250" t="s">
        <v>883</v>
      </c>
      <c r="F162" s="251" t="s">
        <v>884</v>
      </c>
      <c r="G162" s="252" t="s">
        <v>309</v>
      </c>
      <c r="H162" s="253">
        <v>9</v>
      </c>
      <c r="I162" s="254">
        <v>485</v>
      </c>
      <c r="J162" s="254">
        <f>ROUND(I162*H162,2)</f>
        <v>4365</v>
      </c>
      <c r="K162" s="251" t="s">
        <v>17</v>
      </c>
      <c r="L162" s="255"/>
      <c r="M162" s="256" t="s">
        <v>17</v>
      </c>
      <c r="N162" s="257" t="s">
        <v>43</v>
      </c>
      <c r="O162" s="207">
        <v>0</v>
      </c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9" t="s">
        <v>863</v>
      </c>
      <c r="AT162" s="209" t="s">
        <v>273</v>
      </c>
      <c r="AU162" s="209" t="s">
        <v>82</v>
      </c>
      <c r="AY162" s="19" t="s">
        <v>142</v>
      </c>
      <c r="BE162" s="210">
        <f>IF(N162="základní",J162,0)</f>
        <v>4365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9" t="s">
        <v>80</v>
      </c>
      <c r="BK162" s="210">
        <f>ROUND(I162*H162,2)</f>
        <v>4365</v>
      </c>
      <c r="BL162" s="19" t="s">
        <v>506</v>
      </c>
      <c r="BM162" s="209" t="s">
        <v>885</v>
      </c>
    </row>
    <row r="163" s="2" customFormat="1">
      <c r="A163" s="34"/>
      <c r="B163" s="35"/>
      <c r="C163" s="36"/>
      <c r="D163" s="211" t="s">
        <v>152</v>
      </c>
      <c r="E163" s="36"/>
      <c r="F163" s="212" t="s">
        <v>886</v>
      </c>
      <c r="G163" s="36"/>
      <c r="H163" s="36"/>
      <c r="I163" s="36"/>
      <c r="J163" s="36"/>
      <c r="K163" s="36"/>
      <c r="L163" s="40"/>
      <c r="M163" s="213"/>
      <c r="N163" s="214"/>
      <c r="O163" s="79"/>
      <c r="P163" s="79"/>
      <c r="Q163" s="79"/>
      <c r="R163" s="79"/>
      <c r="S163" s="79"/>
      <c r="T163" s="80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9" t="s">
        <v>152</v>
      </c>
      <c r="AU163" s="19" t="s">
        <v>82</v>
      </c>
    </row>
    <row r="164" s="2" customFormat="1" ht="16.5" customHeight="1">
      <c r="A164" s="34"/>
      <c r="B164" s="35"/>
      <c r="C164" s="249" t="s">
        <v>431</v>
      </c>
      <c r="D164" s="249" t="s">
        <v>273</v>
      </c>
      <c r="E164" s="250" t="s">
        <v>887</v>
      </c>
      <c r="F164" s="251" t="s">
        <v>888</v>
      </c>
      <c r="G164" s="252" t="s">
        <v>309</v>
      </c>
      <c r="H164" s="253">
        <v>2</v>
      </c>
      <c r="I164" s="254">
        <v>414</v>
      </c>
      <c r="J164" s="254">
        <f>ROUND(I164*H164,2)</f>
        <v>828</v>
      </c>
      <c r="K164" s="251" t="s">
        <v>17</v>
      </c>
      <c r="L164" s="255"/>
      <c r="M164" s="256" t="s">
        <v>17</v>
      </c>
      <c r="N164" s="257" t="s">
        <v>43</v>
      </c>
      <c r="O164" s="207">
        <v>0</v>
      </c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9" t="s">
        <v>863</v>
      </c>
      <c r="AT164" s="209" t="s">
        <v>273</v>
      </c>
      <c r="AU164" s="209" t="s">
        <v>82</v>
      </c>
      <c r="AY164" s="19" t="s">
        <v>142</v>
      </c>
      <c r="BE164" s="210">
        <f>IF(N164="základní",J164,0)</f>
        <v>828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9" t="s">
        <v>80</v>
      </c>
      <c r="BK164" s="210">
        <f>ROUND(I164*H164,2)</f>
        <v>828</v>
      </c>
      <c r="BL164" s="19" t="s">
        <v>506</v>
      </c>
      <c r="BM164" s="209" t="s">
        <v>889</v>
      </c>
    </row>
    <row r="165" s="2" customFormat="1">
      <c r="A165" s="34"/>
      <c r="B165" s="35"/>
      <c r="C165" s="36"/>
      <c r="D165" s="211" t="s">
        <v>152</v>
      </c>
      <c r="E165" s="36"/>
      <c r="F165" s="212" t="s">
        <v>890</v>
      </c>
      <c r="G165" s="36"/>
      <c r="H165" s="36"/>
      <c r="I165" s="36"/>
      <c r="J165" s="36"/>
      <c r="K165" s="36"/>
      <c r="L165" s="40"/>
      <c r="M165" s="213"/>
      <c r="N165" s="214"/>
      <c r="O165" s="79"/>
      <c r="P165" s="79"/>
      <c r="Q165" s="79"/>
      <c r="R165" s="79"/>
      <c r="S165" s="79"/>
      <c r="T165" s="80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9" t="s">
        <v>152</v>
      </c>
      <c r="AU165" s="19" t="s">
        <v>82</v>
      </c>
    </row>
    <row r="166" s="2" customFormat="1" ht="16.5" customHeight="1">
      <c r="A166" s="34"/>
      <c r="B166" s="35"/>
      <c r="C166" s="199" t="s">
        <v>272</v>
      </c>
      <c r="D166" s="199" t="s">
        <v>145</v>
      </c>
      <c r="E166" s="200" t="s">
        <v>891</v>
      </c>
      <c r="F166" s="201" t="s">
        <v>892</v>
      </c>
      <c r="G166" s="202" t="s">
        <v>315</v>
      </c>
      <c r="H166" s="203">
        <v>2</v>
      </c>
      <c r="I166" s="204">
        <v>13000</v>
      </c>
      <c r="J166" s="204">
        <f>ROUND(I166*H166,2)</f>
        <v>26000</v>
      </c>
      <c r="K166" s="201" t="s">
        <v>17</v>
      </c>
      <c r="L166" s="40"/>
      <c r="M166" s="205" t="s">
        <v>17</v>
      </c>
      <c r="N166" s="206" t="s">
        <v>43</v>
      </c>
      <c r="O166" s="207">
        <v>0</v>
      </c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9" t="s">
        <v>506</v>
      </c>
      <c r="AT166" s="209" t="s">
        <v>145</v>
      </c>
      <c r="AU166" s="209" t="s">
        <v>82</v>
      </c>
      <c r="AY166" s="19" t="s">
        <v>142</v>
      </c>
      <c r="BE166" s="210">
        <f>IF(N166="základní",J166,0)</f>
        <v>26000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9" t="s">
        <v>80</v>
      </c>
      <c r="BK166" s="210">
        <f>ROUND(I166*H166,2)</f>
        <v>26000</v>
      </c>
      <c r="BL166" s="19" t="s">
        <v>506</v>
      </c>
      <c r="BM166" s="209" t="s">
        <v>893</v>
      </c>
    </row>
    <row r="167" s="2" customFormat="1">
      <c r="A167" s="34"/>
      <c r="B167" s="35"/>
      <c r="C167" s="36"/>
      <c r="D167" s="211" t="s">
        <v>152</v>
      </c>
      <c r="E167" s="36"/>
      <c r="F167" s="212" t="s">
        <v>892</v>
      </c>
      <c r="G167" s="36"/>
      <c r="H167" s="36"/>
      <c r="I167" s="36"/>
      <c r="J167" s="36"/>
      <c r="K167" s="36"/>
      <c r="L167" s="40"/>
      <c r="M167" s="213"/>
      <c r="N167" s="214"/>
      <c r="O167" s="79"/>
      <c r="P167" s="79"/>
      <c r="Q167" s="79"/>
      <c r="R167" s="79"/>
      <c r="S167" s="79"/>
      <c r="T167" s="80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9" t="s">
        <v>152</v>
      </c>
      <c r="AU167" s="19" t="s">
        <v>82</v>
      </c>
    </row>
    <row r="168" s="2" customFormat="1" ht="16.5" customHeight="1">
      <c r="A168" s="34"/>
      <c r="B168" s="35"/>
      <c r="C168" s="249" t="s">
        <v>279</v>
      </c>
      <c r="D168" s="249" t="s">
        <v>273</v>
      </c>
      <c r="E168" s="250" t="s">
        <v>894</v>
      </c>
      <c r="F168" s="251" t="s">
        <v>895</v>
      </c>
      <c r="G168" s="252" t="s">
        <v>309</v>
      </c>
      <c r="H168" s="253">
        <v>2</v>
      </c>
      <c r="I168" s="254">
        <v>128883</v>
      </c>
      <c r="J168" s="254">
        <f>ROUND(I168*H168,2)</f>
        <v>257766</v>
      </c>
      <c r="K168" s="251" t="s">
        <v>17</v>
      </c>
      <c r="L168" s="255"/>
      <c r="M168" s="256" t="s">
        <v>17</v>
      </c>
      <c r="N168" s="257" t="s">
        <v>43</v>
      </c>
      <c r="O168" s="207">
        <v>0</v>
      </c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9" t="s">
        <v>863</v>
      </c>
      <c r="AT168" s="209" t="s">
        <v>273</v>
      </c>
      <c r="AU168" s="209" t="s">
        <v>82</v>
      </c>
      <c r="AY168" s="19" t="s">
        <v>142</v>
      </c>
      <c r="BE168" s="210">
        <f>IF(N168="základní",J168,0)</f>
        <v>257766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9" t="s">
        <v>80</v>
      </c>
      <c r="BK168" s="210">
        <f>ROUND(I168*H168,2)</f>
        <v>257766</v>
      </c>
      <c r="BL168" s="19" t="s">
        <v>506</v>
      </c>
      <c r="BM168" s="209" t="s">
        <v>896</v>
      </c>
    </row>
    <row r="169" s="2" customFormat="1">
      <c r="A169" s="34"/>
      <c r="B169" s="35"/>
      <c r="C169" s="36"/>
      <c r="D169" s="211" t="s">
        <v>152</v>
      </c>
      <c r="E169" s="36"/>
      <c r="F169" s="212" t="s">
        <v>897</v>
      </c>
      <c r="G169" s="36"/>
      <c r="H169" s="36"/>
      <c r="I169" s="36"/>
      <c r="J169" s="36"/>
      <c r="K169" s="36"/>
      <c r="L169" s="40"/>
      <c r="M169" s="213"/>
      <c r="N169" s="214"/>
      <c r="O169" s="79"/>
      <c r="P169" s="79"/>
      <c r="Q169" s="79"/>
      <c r="R169" s="79"/>
      <c r="S169" s="79"/>
      <c r="T169" s="80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9" t="s">
        <v>152</v>
      </c>
      <c r="AU169" s="19" t="s">
        <v>82</v>
      </c>
    </row>
    <row r="170" s="2" customFormat="1">
      <c r="A170" s="34"/>
      <c r="B170" s="35"/>
      <c r="C170" s="36"/>
      <c r="D170" s="211" t="s">
        <v>660</v>
      </c>
      <c r="E170" s="36"/>
      <c r="F170" s="262" t="s">
        <v>898</v>
      </c>
      <c r="G170" s="36"/>
      <c r="H170" s="36"/>
      <c r="I170" s="36"/>
      <c r="J170" s="36"/>
      <c r="K170" s="36"/>
      <c r="L170" s="40"/>
      <c r="M170" s="213"/>
      <c r="N170" s="214"/>
      <c r="O170" s="79"/>
      <c r="P170" s="79"/>
      <c r="Q170" s="79"/>
      <c r="R170" s="79"/>
      <c r="S170" s="79"/>
      <c r="T170" s="80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9" t="s">
        <v>660</v>
      </c>
      <c r="AU170" s="19" t="s">
        <v>82</v>
      </c>
    </row>
    <row r="171" s="2" customFormat="1" ht="16.5" customHeight="1">
      <c r="A171" s="34"/>
      <c r="B171" s="35"/>
      <c r="C171" s="249" t="s">
        <v>448</v>
      </c>
      <c r="D171" s="249" t="s">
        <v>273</v>
      </c>
      <c r="E171" s="250" t="s">
        <v>899</v>
      </c>
      <c r="F171" s="251" t="s">
        <v>900</v>
      </c>
      <c r="G171" s="252" t="s">
        <v>148</v>
      </c>
      <c r="H171" s="253">
        <v>12</v>
      </c>
      <c r="I171" s="254">
        <v>648</v>
      </c>
      <c r="J171" s="254">
        <f>ROUND(I171*H171,2)</f>
        <v>7776</v>
      </c>
      <c r="K171" s="251" t="s">
        <v>17</v>
      </c>
      <c r="L171" s="255"/>
      <c r="M171" s="256" t="s">
        <v>17</v>
      </c>
      <c r="N171" s="257" t="s">
        <v>43</v>
      </c>
      <c r="O171" s="207">
        <v>0</v>
      </c>
      <c r="P171" s="207">
        <f>O171*H171</f>
        <v>0</v>
      </c>
      <c r="Q171" s="207">
        <v>0</v>
      </c>
      <c r="R171" s="207">
        <f>Q171*H171</f>
        <v>0</v>
      </c>
      <c r="S171" s="207">
        <v>0</v>
      </c>
      <c r="T171" s="20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9" t="s">
        <v>863</v>
      </c>
      <c r="AT171" s="209" t="s">
        <v>273</v>
      </c>
      <c r="AU171" s="209" t="s">
        <v>82</v>
      </c>
      <c r="AY171" s="19" t="s">
        <v>142</v>
      </c>
      <c r="BE171" s="210">
        <f>IF(N171="základní",J171,0)</f>
        <v>7776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9" t="s">
        <v>80</v>
      </c>
      <c r="BK171" s="210">
        <f>ROUND(I171*H171,2)</f>
        <v>7776</v>
      </c>
      <c r="BL171" s="19" t="s">
        <v>506</v>
      </c>
      <c r="BM171" s="209" t="s">
        <v>901</v>
      </c>
    </row>
    <row r="172" s="2" customFormat="1">
      <c r="A172" s="34"/>
      <c r="B172" s="35"/>
      <c r="C172" s="36"/>
      <c r="D172" s="211" t="s">
        <v>152</v>
      </c>
      <c r="E172" s="36"/>
      <c r="F172" s="212" t="s">
        <v>900</v>
      </c>
      <c r="G172" s="36"/>
      <c r="H172" s="36"/>
      <c r="I172" s="36"/>
      <c r="J172" s="36"/>
      <c r="K172" s="36"/>
      <c r="L172" s="40"/>
      <c r="M172" s="213"/>
      <c r="N172" s="214"/>
      <c r="O172" s="79"/>
      <c r="P172" s="79"/>
      <c r="Q172" s="79"/>
      <c r="R172" s="79"/>
      <c r="S172" s="79"/>
      <c r="T172" s="80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9" t="s">
        <v>152</v>
      </c>
      <c r="AU172" s="19" t="s">
        <v>82</v>
      </c>
    </row>
    <row r="173" s="2" customFormat="1" ht="16.5" customHeight="1">
      <c r="A173" s="34"/>
      <c r="B173" s="35"/>
      <c r="C173" s="249" t="s">
        <v>417</v>
      </c>
      <c r="D173" s="249" t="s">
        <v>273</v>
      </c>
      <c r="E173" s="250" t="s">
        <v>852</v>
      </c>
      <c r="F173" s="251" t="s">
        <v>853</v>
      </c>
      <c r="G173" s="252" t="s">
        <v>148</v>
      </c>
      <c r="H173" s="253">
        <v>20</v>
      </c>
      <c r="I173" s="254">
        <v>468</v>
      </c>
      <c r="J173" s="254">
        <f>ROUND(I173*H173,2)</f>
        <v>9360</v>
      </c>
      <c r="K173" s="251" t="s">
        <v>17</v>
      </c>
      <c r="L173" s="255"/>
      <c r="M173" s="256" t="s">
        <v>17</v>
      </c>
      <c r="N173" s="257" t="s">
        <v>43</v>
      </c>
      <c r="O173" s="207">
        <v>0</v>
      </c>
      <c r="P173" s="207">
        <f>O173*H173</f>
        <v>0</v>
      </c>
      <c r="Q173" s="207">
        <v>0</v>
      </c>
      <c r="R173" s="207">
        <f>Q173*H173</f>
        <v>0</v>
      </c>
      <c r="S173" s="207">
        <v>0</v>
      </c>
      <c r="T173" s="20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9" t="s">
        <v>863</v>
      </c>
      <c r="AT173" s="209" t="s">
        <v>273</v>
      </c>
      <c r="AU173" s="209" t="s">
        <v>82</v>
      </c>
      <c r="AY173" s="19" t="s">
        <v>142</v>
      </c>
      <c r="BE173" s="210">
        <f>IF(N173="základní",J173,0)</f>
        <v>9360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9" t="s">
        <v>80</v>
      </c>
      <c r="BK173" s="210">
        <f>ROUND(I173*H173,2)</f>
        <v>9360</v>
      </c>
      <c r="BL173" s="19" t="s">
        <v>506</v>
      </c>
      <c r="BM173" s="209" t="s">
        <v>902</v>
      </c>
    </row>
    <row r="174" s="2" customFormat="1">
      <c r="A174" s="34"/>
      <c r="B174" s="35"/>
      <c r="C174" s="36"/>
      <c r="D174" s="211" t="s">
        <v>152</v>
      </c>
      <c r="E174" s="36"/>
      <c r="F174" s="212" t="s">
        <v>855</v>
      </c>
      <c r="G174" s="36"/>
      <c r="H174" s="36"/>
      <c r="I174" s="36"/>
      <c r="J174" s="36"/>
      <c r="K174" s="36"/>
      <c r="L174" s="40"/>
      <c r="M174" s="213"/>
      <c r="N174" s="214"/>
      <c r="O174" s="79"/>
      <c r="P174" s="79"/>
      <c r="Q174" s="79"/>
      <c r="R174" s="79"/>
      <c r="S174" s="79"/>
      <c r="T174" s="80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9" t="s">
        <v>152</v>
      </c>
      <c r="AU174" s="19" t="s">
        <v>82</v>
      </c>
    </row>
    <row r="175" s="13" customFormat="1">
      <c r="A175" s="13"/>
      <c r="B175" s="217"/>
      <c r="C175" s="218"/>
      <c r="D175" s="211" t="s">
        <v>156</v>
      </c>
      <c r="E175" s="219" t="s">
        <v>17</v>
      </c>
      <c r="F175" s="220" t="s">
        <v>903</v>
      </c>
      <c r="G175" s="218"/>
      <c r="H175" s="221">
        <v>20</v>
      </c>
      <c r="I175" s="218"/>
      <c r="J175" s="218"/>
      <c r="K175" s="218"/>
      <c r="L175" s="222"/>
      <c r="M175" s="223"/>
      <c r="N175" s="224"/>
      <c r="O175" s="224"/>
      <c r="P175" s="224"/>
      <c r="Q175" s="224"/>
      <c r="R175" s="224"/>
      <c r="S175" s="224"/>
      <c r="T175" s="22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6" t="s">
        <v>156</v>
      </c>
      <c r="AU175" s="226" t="s">
        <v>82</v>
      </c>
      <c r="AV175" s="13" t="s">
        <v>82</v>
      </c>
      <c r="AW175" s="13" t="s">
        <v>34</v>
      </c>
      <c r="AX175" s="13" t="s">
        <v>80</v>
      </c>
      <c r="AY175" s="226" t="s">
        <v>142</v>
      </c>
    </row>
    <row r="176" s="2" customFormat="1" ht="16.5" customHeight="1">
      <c r="A176" s="34"/>
      <c r="B176" s="35"/>
      <c r="C176" s="199" t="s">
        <v>489</v>
      </c>
      <c r="D176" s="199" t="s">
        <v>145</v>
      </c>
      <c r="E176" s="200" t="s">
        <v>628</v>
      </c>
      <c r="F176" s="201" t="s">
        <v>629</v>
      </c>
      <c r="G176" s="202" t="s">
        <v>630</v>
      </c>
      <c r="H176" s="203">
        <v>1</v>
      </c>
      <c r="I176" s="204">
        <v>3600</v>
      </c>
      <c r="J176" s="204">
        <f>ROUND(I176*H176,2)</f>
        <v>3600</v>
      </c>
      <c r="K176" s="201" t="s">
        <v>17</v>
      </c>
      <c r="L176" s="40"/>
      <c r="M176" s="205" t="s">
        <v>17</v>
      </c>
      <c r="N176" s="206" t="s">
        <v>43</v>
      </c>
      <c r="O176" s="207">
        <v>0</v>
      </c>
      <c r="P176" s="207">
        <f>O176*H176</f>
        <v>0</v>
      </c>
      <c r="Q176" s="207">
        <v>0</v>
      </c>
      <c r="R176" s="207">
        <f>Q176*H176</f>
        <v>0</v>
      </c>
      <c r="S176" s="207">
        <v>0</v>
      </c>
      <c r="T176" s="20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9" t="s">
        <v>506</v>
      </c>
      <c r="AT176" s="209" t="s">
        <v>145</v>
      </c>
      <c r="AU176" s="209" t="s">
        <v>82</v>
      </c>
      <c r="AY176" s="19" t="s">
        <v>142</v>
      </c>
      <c r="BE176" s="210">
        <f>IF(N176="základní",J176,0)</f>
        <v>3600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9" t="s">
        <v>80</v>
      </c>
      <c r="BK176" s="210">
        <f>ROUND(I176*H176,2)</f>
        <v>3600</v>
      </c>
      <c r="BL176" s="19" t="s">
        <v>506</v>
      </c>
      <c r="BM176" s="209" t="s">
        <v>904</v>
      </c>
    </row>
    <row r="177" s="2" customFormat="1">
      <c r="A177" s="34"/>
      <c r="B177" s="35"/>
      <c r="C177" s="36"/>
      <c r="D177" s="211" t="s">
        <v>152</v>
      </c>
      <c r="E177" s="36"/>
      <c r="F177" s="212" t="s">
        <v>629</v>
      </c>
      <c r="G177" s="36"/>
      <c r="H177" s="36"/>
      <c r="I177" s="36"/>
      <c r="J177" s="36"/>
      <c r="K177" s="36"/>
      <c r="L177" s="40"/>
      <c r="M177" s="213"/>
      <c r="N177" s="214"/>
      <c r="O177" s="79"/>
      <c r="P177" s="79"/>
      <c r="Q177" s="79"/>
      <c r="R177" s="79"/>
      <c r="S177" s="79"/>
      <c r="T177" s="80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9" t="s">
        <v>152</v>
      </c>
      <c r="AU177" s="19" t="s">
        <v>82</v>
      </c>
    </row>
    <row r="178" s="2" customFormat="1" ht="16.5" customHeight="1">
      <c r="A178" s="34"/>
      <c r="B178" s="35"/>
      <c r="C178" s="199" t="s">
        <v>409</v>
      </c>
      <c r="D178" s="199" t="s">
        <v>145</v>
      </c>
      <c r="E178" s="200" t="s">
        <v>905</v>
      </c>
      <c r="F178" s="201" t="s">
        <v>906</v>
      </c>
      <c r="G178" s="202" t="s">
        <v>630</v>
      </c>
      <c r="H178" s="203">
        <v>2</v>
      </c>
      <c r="I178" s="204">
        <v>893.77999999999997</v>
      </c>
      <c r="J178" s="204">
        <f>ROUND(I178*H178,2)</f>
        <v>1787.56</v>
      </c>
      <c r="K178" s="201" t="s">
        <v>17</v>
      </c>
      <c r="L178" s="40"/>
      <c r="M178" s="205" t="s">
        <v>17</v>
      </c>
      <c r="N178" s="206" t="s">
        <v>43</v>
      </c>
      <c r="O178" s="207">
        <v>0.80000000000000004</v>
      </c>
      <c r="P178" s="207">
        <f>O178*H178</f>
        <v>1.6000000000000001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9" t="s">
        <v>506</v>
      </c>
      <c r="AT178" s="209" t="s">
        <v>145</v>
      </c>
      <c r="AU178" s="209" t="s">
        <v>82</v>
      </c>
      <c r="AY178" s="19" t="s">
        <v>142</v>
      </c>
      <c r="BE178" s="210">
        <f>IF(N178="základní",J178,0)</f>
        <v>1787.56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9" t="s">
        <v>80</v>
      </c>
      <c r="BK178" s="210">
        <f>ROUND(I178*H178,2)</f>
        <v>1787.56</v>
      </c>
      <c r="BL178" s="19" t="s">
        <v>506</v>
      </c>
      <c r="BM178" s="209" t="s">
        <v>907</v>
      </c>
    </row>
    <row r="179" s="2" customFormat="1">
      <c r="A179" s="34"/>
      <c r="B179" s="35"/>
      <c r="C179" s="36"/>
      <c r="D179" s="211" t="s">
        <v>152</v>
      </c>
      <c r="E179" s="36"/>
      <c r="F179" s="212" t="s">
        <v>906</v>
      </c>
      <c r="G179" s="36"/>
      <c r="H179" s="36"/>
      <c r="I179" s="36"/>
      <c r="J179" s="36"/>
      <c r="K179" s="36"/>
      <c r="L179" s="40"/>
      <c r="M179" s="213"/>
      <c r="N179" s="214"/>
      <c r="O179" s="79"/>
      <c r="P179" s="79"/>
      <c r="Q179" s="79"/>
      <c r="R179" s="79"/>
      <c r="S179" s="79"/>
      <c r="T179" s="80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9" t="s">
        <v>152</v>
      </c>
      <c r="AU179" s="19" t="s">
        <v>82</v>
      </c>
    </row>
    <row r="180" s="2" customFormat="1" ht="16.5" customHeight="1">
      <c r="A180" s="34"/>
      <c r="B180" s="35"/>
      <c r="C180" s="199" t="s">
        <v>465</v>
      </c>
      <c r="D180" s="199" t="s">
        <v>145</v>
      </c>
      <c r="E180" s="200" t="s">
        <v>908</v>
      </c>
      <c r="F180" s="201" t="s">
        <v>909</v>
      </c>
      <c r="G180" s="202" t="s">
        <v>630</v>
      </c>
      <c r="H180" s="203">
        <v>5</v>
      </c>
      <c r="I180" s="204">
        <v>560</v>
      </c>
      <c r="J180" s="204">
        <f>ROUND(I180*H180,2)</f>
        <v>2800</v>
      </c>
      <c r="K180" s="201" t="s">
        <v>17</v>
      </c>
      <c r="L180" s="40"/>
      <c r="M180" s="205" t="s">
        <v>17</v>
      </c>
      <c r="N180" s="206" t="s">
        <v>43</v>
      </c>
      <c r="O180" s="207">
        <v>0</v>
      </c>
      <c r="P180" s="207">
        <f>O180*H180</f>
        <v>0</v>
      </c>
      <c r="Q180" s="207">
        <v>0</v>
      </c>
      <c r="R180" s="207">
        <f>Q180*H180</f>
        <v>0</v>
      </c>
      <c r="S180" s="207">
        <v>0</v>
      </c>
      <c r="T180" s="20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9" t="s">
        <v>506</v>
      </c>
      <c r="AT180" s="209" t="s">
        <v>145</v>
      </c>
      <c r="AU180" s="209" t="s">
        <v>82</v>
      </c>
      <c r="AY180" s="19" t="s">
        <v>142</v>
      </c>
      <c r="BE180" s="210">
        <f>IF(N180="základní",J180,0)</f>
        <v>2800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9" t="s">
        <v>80</v>
      </c>
      <c r="BK180" s="210">
        <f>ROUND(I180*H180,2)</f>
        <v>2800</v>
      </c>
      <c r="BL180" s="19" t="s">
        <v>506</v>
      </c>
      <c r="BM180" s="209" t="s">
        <v>910</v>
      </c>
    </row>
    <row r="181" s="2" customFormat="1">
      <c r="A181" s="34"/>
      <c r="B181" s="35"/>
      <c r="C181" s="36"/>
      <c r="D181" s="211" t="s">
        <v>152</v>
      </c>
      <c r="E181" s="36"/>
      <c r="F181" s="212" t="s">
        <v>909</v>
      </c>
      <c r="G181" s="36"/>
      <c r="H181" s="36"/>
      <c r="I181" s="36"/>
      <c r="J181" s="36"/>
      <c r="K181" s="36"/>
      <c r="L181" s="40"/>
      <c r="M181" s="213"/>
      <c r="N181" s="214"/>
      <c r="O181" s="79"/>
      <c r="P181" s="79"/>
      <c r="Q181" s="79"/>
      <c r="R181" s="79"/>
      <c r="S181" s="79"/>
      <c r="T181" s="80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9" t="s">
        <v>152</v>
      </c>
      <c r="AU181" s="19" t="s">
        <v>82</v>
      </c>
    </row>
    <row r="182" s="2" customFormat="1" ht="16.5" customHeight="1">
      <c r="A182" s="34"/>
      <c r="B182" s="35"/>
      <c r="C182" s="199" t="s">
        <v>911</v>
      </c>
      <c r="D182" s="199" t="s">
        <v>145</v>
      </c>
      <c r="E182" s="200" t="s">
        <v>912</v>
      </c>
      <c r="F182" s="201" t="s">
        <v>913</v>
      </c>
      <c r="G182" s="202" t="s">
        <v>309</v>
      </c>
      <c r="H182" s="203">
        <v>1</v>
      </c>
      <c r="I182" s="204">
        <v>3884.0100000000002</v>
      </c>
      <c r="J182" s="204">
        <f>ROUND(I182*H182,2)</f>
        <v>3884.0100000000002</v>
      </c>
      <c r="K182" s="201" t="s">
        <v>17</v>
      </c>
      <c r="L182" s="40"/>
      <c r="M182" s="205" t="s">
        <v>17</v>
      </c>
      <c r="N182" s="206" t="s">
        <v>43</v>
      </c>
      <c r="O182" s="207">
        <v>0.5</v>
      </c>
      <c r="P182" s="207">
        <f>O182*H182</f>
        <v>0.5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9" t="s">
        <v>506</v>
      </c>
      <c r="AT182" s="209" t="s">
        <v>145</v>
      </c>
      <c r="AU182" s="209" t="s">
        <v>82</v>
      </c>
      <c r="AY182" s="19" t="s">
        <v>142</v>
      </c>
      <c r="BE182" s="210">
        <f>IF(N182="základní",J182,0)</f>
        <v>3884.0100000000002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9" t="s">
        <v>80</v>
      </c>
      <c r="BK182" s="210">
        <f>ROUND(I182*H182,2)</f>
        <v>3884.0100000000002</v>
      </c>
      <c r="BL182" s="19" t="s">
        <v>506</v>
      </c>
      <c r="BM182" s="209" t="s">
        <v>914</v>
      </c>
    </row>
    <row r="183" s="2" customFormat="1">
      <c r="A183" s="34"/>
      <c r="B183" s="35"/>
      <c r="C183" s="36"/>
      <c r="D183" s="211" t="s">
        <v>152</v>
      </c>
      <c r="E183" s="36"/>
      <c r="F183" s="212" t="s">
        <v>915</v>
      </c>
      <c r="G183" s="36"/>
      <c r="H183" s="36"/>
      <c r="I183" s="36"/>
      <c r="J183" s="36"/>
      <c r="K183" s="36"/>
      <c r="L183" s="40"/>
      <c r="M183" s="213"/>
      <c r="N183" s="214"/>
      <c r="O183" s="79"/>
      <c r="P183" s="79"/>
      <c r="Q183" s="79"/>
      <c r="R183" s="79"/>
      <c r="S183" s="79"/>
      <c r="T183" s="80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9" t="s">
        <v>152</v>
      </c>
      <c r="AU183" s="19" t="s">
        <v>82</v>
      </c>
    </row>
    <row r="184" s="2" customFormat="1" ht="24.15" customHeight="1">
      <c r="A184" s="34"/>
      <c r="B184" s="35"/>
      <c r="C184" s="199" t="s">
        <v>916</v>
      </c>
      <c r="D184" s="199" t="s">
        <v>145</v>
      </c>
      <c r="E184" s="200" t="s">
        <v>917</v>
      </c>
      <c r="F184" s="201" t="s">
        <v>918</v>
      </c>
      <c r="G184" s="202" t="s">
        <v>309</v>
      </c>
      <c r="H184" s="203">
        <v>1</v>
      </c>
      <c r="I184" s="204">
        <v>8680</v>
      </c>
      <c r="J184" s="204">
        <f>ROUND(I184*H184,2)</f>
        <v>8680</v>
      </c>
      <c r="K184" s="201" t="s">
        <v>17</v>
      </c>
      <c r="L184" s="40"/>
      <c r="M184" s="205" t="s">
        <v>17</v>
      </c>
      <c r="N184" s="206" t="s">
        <v>43</v>
      </c>
      <c r="O184" s="207">
        <v>0</v>
      </c>
      <c r="P184" s="207">
        <f>O184*H184</f>
        <v>0</v>
      </c>
      <c r="Q184" s="207">
        <v>0</v>
      </c>
      <c r="R184" s="207">
        <f>Q184*H184</f>
        <v>0</v>
      </c>
      <c r="S184" s="207">
        <v>0</v>
      </c>
      <c r="T184" s="20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9" t="s">
        <v>506</v>
      </c>
      <c r="AT184" s="209" t="s">
        <v>145</v>
      </c>
      <c r="AU184" s="209" t="s">
        <v>82</v>
      </c>
      <c r="AY184" s="19" t="s">
        <v>142</v>
      </c>
      <c r="BE184" s="210">
        <f>IF(N184="základní",J184,0)</f>
        <v>8680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9" t="s">
        <v>80</v>
      </c>
      <c r="BK184" s="210">
        <f>ROUND(I184*H184,2)</f>
        <v>8680</v>
      </c>
      <c r="BL184" s="19" t="s">
        <v>506</v>
      </c>
      <c r="BM184" s="209" t="s">
        <v>919</v>
      </c>
    </row>
    <row r="185" s="2" customFormat="1">
      <c r="A185" s="34"/>
      <c r="B185" s="35"/>
      <c r="C185" s="36"/>
      <c r="D185" s="211" t="s">
        <v>152</v>
      </c>
      <c r="E185" s="36"/>
      <c r="F185" s="212" t="s">
        <v>920</v>
      </c>
      <c r="G185" s="36"/>
      <c r="H185" s="36"/>
      <c r="I185" s="36"/>
      <c r="J185" s="36"/>
      <c r="K185" s="36"/>
      <c r="L185" s="40"/>
      <c r="M185" s="213"/>
      <c r="N185" s="214"/>
      <c r="O185" s="79"/>
      <c r="P185" s="79"/>
      <c r="Q185" s="79"/>
      <c r="R185" s="79"/>
      <c r="S185" s="79"/>
      <c r="T185" s="80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9" t="s">
        <v>152</v>
      </c>
      <c r="AU185" s="19" t="s">
        <v>82</v>
      </c>
    </row>
    <row r="186" s="2" customFormat="1" ht="16.5" customHeight="1">
      <c r="A186" s="34"/>
      <c r="B186" s="35"/>
      <c r="C186" s="199" t="s">
        <v>477</v>
      </c>
      <c r="D186" s="199" t="s">
        <v>145</v>
      </c>
      <c r="E186" s="200" t="s">
        <v>921</v>
      </c>
      <c r="F186" s="201" t="s">
        <v>922</v>
      </c>
      <c r="G186" s="202" t="s">
        <v>630</v>
      </c>
      <c r="H186" s="203">
        <v>2</v>
      </c>
      <c r="I186" s="204">
        <v>520</v>
      </c>
      <c r="J186" s="204">
        <f>ROUND(I186*H186,2)</f>
        <v>1040</v>
      </c>
      <c r="K186" s="201" t="s">
        <v>17</v>
      </c>
      <c r="L186" s="40"/>
      <c r="M186" s="205" t="s">
        <v>17</v>
      </c>
      <c r="N186" s="206" t="s">
        <v>43</v>
      </c>
      <c r="O186" s="207">
        <v>0</v>
      </c>
      <c r="P186" s="207">
        <f>O186*H186</f>
        <v>0</v>
      </c>
      <c r="Q186" s="207">
        <v>0</v>
      </c>
      <c r="R186" s="207">
        <f>Q186*H186</f>
        <v>0</v>
      </c>
      <c r="S186" s="207">
        <v>0</v>
      </c>
      <c r="T186" s="20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9" t="s">
        <v>506</v>
      </c>
      <c r="AT186" s="209" t="s">
        <v>145</v>
      </c>
      <c r="AU186" s="209" t="s">
        <v>82</v>
      </c>
      <c r="AY186" s="19" t="s">
        <v>142</v>
      </c>
      <c r="BE186" s="210">
        <f>IF(N186="základní",J186,0)</f>
        <v>1040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9" t="s">
        <v>80</v>
      </c>
      <c r="BK186" s="210">
        <f>ROUND(I186*H186,2)</f>
        <v>1040</v>
      </c>
      <c r="BL186" s="19" t="s">
        <v>506</v>
      </c>
      <c r="BM186" s="209" t="s">
        <v>923</v>
      </c>
    </row>
    <row r="187" s="2" customFormat="1">
      <c r="A187" s="34"/>
      <c r="B187" s="35"/>
      <c r="C187" s="36"/>
      <c r="D187" s="211" t="s">
        <v>152</v>
      </c>
      <c r="E187" s="36"/>
      <c r="F187" s="212" t="s">
        <v>922</v>
      </c>
      <c r="G187" s="36"/>
      <c r="H187" s="36"/>
      <c r="I187" s="36"/>
      <c r="J187" s="36"/>
      <c r="K187" s="36"/>
      <c r="L187" s="40"/>
      <c r="M187" s="258"/>
      <c r="N187" s="259"/>
      <c r="O187" s="260"/>
      <c r="P187" s="260"/>
      <c r="Q187" s="260"/>
      <c r="R187" s="260"/>
      <c r="S187" s="260"/>
      <c r="T187" s="261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9" t="s">
        <v>152</v>
      </c>
      <c r="AU187" s="19" t="s">
        <v>82</v>
      </c>
    </row>
    <row r="188" s="2" customFormat="1" ht="6.96" customHeight="1">
      <c r="A188" s="34"/>
      <c r="B188" s="54"/>
      <c r="C188" s="55"/>
      <c r="D188" s="55"/>
      <c r="E188" s="55"/>
      <c r="F188" s="55"/>
      <c r="G188" s="55"/>
      <c r="H188" s="55"/>
      <c r="I188" s="55"/>
      <c r="J188" s="55"/>
      <c r="K188" s="55"/>
      <c r="L188" s="40"/>
      <c r="M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</row>
  </sheetData>
  <sheetProtection sheet="1" autoFilter="0" formatColumns="0" formatRows="0" objects="1" scenarios="1" spinCount="100000" saltValue="7Zlkq5Pt63q56Vmb2po8dWDh/MdP/B/wsiDqz5aW3XsYm+b8xcCNpwLgj4bwlkvXaGkYW1S8jSQPDpEv82Amdg==" hashValue="G9yaGo9SMX0f2xRRpAl/wuOvQ+Y0IxhXCODJ8OZkGIyzihmYKA4kJ0s/eSNLFttnUrTrt6OuGHXce9X6O8Aapw==" algorithmName="SHA-512" password="CC35"/>
  <autoFilter ref="C87:K18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5_02/891212222"/>
    <hyperlink ref="F104" r:id="rId2" display="https://podminky.urs.cz/item/CS_URS_2025_02/891242222"/>
    <hyperlink ref="F109" r:id="rId3" display="https://podminky.urs.cz/item/CS_URS_2025_02/891245321"/>
    <hyperlink ref="F114" r:id="rId4" display="https://podminky.urs.cz/item/CS_URS_2021_02/891372322"/>
    <hyperlink ref="F120" r:id="rId5" display="https://podminky.urs.cz/item/CS_URS_2021_02/998272201"/>
    <hyperlink ref="F130" r:id="rId6" display="https://podminky.urs.cz/item/CS_URS_2025_02/751122092"/>
    <hyperlink ref="F136" r:id="rId7" display="https://podminky.urs.cz/item/CS_URS_2025_02/767995115"/>
    <hyperlink ref="F145" r:id="rId8" display="https://podminky.urs.cz/item/CS_URS_2025_02/230140037"/>
    <hyperlink ref="F155" r:id="rId9" display="https://podminky.urs.cz/item/CS_URS_2025_02/230140167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2"/>
      <c r="AT3" s="19" t="s">
        <v>82</v>
      </c>
    </row>
    <row r="4" s="1" customFormat="1" ht="24.96" customHeight="1">
      <c r="B4" s="22"/>
      <c r="D4" s="126" t="s">
        <v>101</v>
      </c>
      <c r="L4" s="22"/>
      <c r="M4" s="127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28" t="s">
        <v>14</v>
      </c>
      <c r="L6" s="22"/>
    </row>
    <row r="7" s="1" customFormat="1" ht="16.5" customHeight="1">
      <c r="B7" s="22"/>
      <c r="E7" s="129" t="str">
        <f>'Rekapitulace stavby'!K6</f>
        <v>ČSOV Středokluky</v>
      </c>
      <c r="F7" s="128"/>
      <c r="G7" s="128"/>
      <c r="H7" s="128"/>
      <c r="L7" s="22"/>
    </row>
    <row r="8" s="2" customFormat="1" ht="12" customHeight="1">
      <c r="A8" s="34"/>
      <c r="B8" s="40"/>
      <c r="C8" s="34"/>
      <c r="D8" s="128" t="s">
        <v>107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1" t="s">
        <v>924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16</v>
      </c>
      <c r="E11" s="34"/>
      <c r="F11" s="132" t="s">
        <v>17</v>
      </c>
      <c r="G11" s="34"/>
      <c r="H11" s="34"/>
      <c r="I11" s="128" t="s">
        <v>18</v>
      </c>
      <c r="J11" s="132" t="s">
        <v>17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19</v>
      </c>
      <c r="E12" s="34"/>
      <c r="F12" s="132" t="s">
        <v>20</v>
      </c>
      <c r="G12" s="34"/>
      <c r="H12" s="34"/>
      <c r="I12" s="128" t="s">
        <v>21</v>
      </c>
      <c r="J12" s="133" t="str">
        <f>'Rekapitulace stavby'!AN8</f>
        <v>22. 8. 2025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23</v>
      </c>
      <c r="E14" s="34"/>
      <c r="F14" s="34"/>
      <c r="G14" s="34"/>
      <c r="H14" s="34"/>
      <c r="I14" s="128" t="s">
        <v>24</v>
      </c>
      <c r="J14" s="132" t="s">
        <v>25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">
        <v>26</v>
      </c>
      <c r="F15" s="34"/>
      <c r="G15" s="34"/>
      <c r="H15" s="34"/>
      <c r="I15" s="128" t="s">
        <v>27</v>
      </c>
      <c r="J15" s="132" t="s">
        <v>17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28</v>
      </c>
      <c r="E17" s="34"/>
      <c r="F17" s="34"/>
      <c r="G17" s="34"/>
      <c r="H17" s="34"/>
      <c r="I17" s="128" t="s">
        <v>24</v>
      </c>
      <c r="J17" s="132" t="str">
        <f>'Rekapitulace stavby'!AN13</f>
        <v/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132" t="str">
        <f>'Rekapitulace stavby'!E14</f>
        <v xml:space="preserve"> </v>
      </c>
      <c r="F18" s="132"/>
      <c r="G18" s="132"/>
      <c r="H18" s="132"/>
      <c r="I18" s="128" t="s">
        <v>27</v>
      </c>
      <c r="J18" s="132" t="str">
        <f>'Rekapitulace stavby'!AN14</f>
        <v/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30</v>
      </c>
      <c r="E20" s="34"/>
      <c r="F20" s="34"/>
      <c r="G20" s="34"/>
      <c r="H20" s="34"/>
      <c r="I20" s="128" t="s">
        <v>24</v>
      </c>
      <c r="J20" s="132" t="s">
        <v>31</v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">
        <v>32</v>
      </c>
      <c r="F21" s="34"/>
      <c r="G21" s="34"/>
      <c r="H21" s="34"/>
      <c r="I21" s="128" t="s">
        <v>27</v>
      </c>
      <c r="J21" s="132" t="s">
        <v>33</v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35</v>
      </c>
      <c r="E23" s="34"/>
      <c r="F23" s="34"/>
      <c r="G23" s="34"/>
      <c r="H23" s="34"/>
      <c r="I23" s="128" t="s">
        <v>24</v>
      </c>
      <c r="J23" s="132" t="s">
        <v>31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">
        <v>32</v>
      </c>
      <c r="F24" s="34"/>
      <c r="G24" s="34"/>
      <c r="H24" s="34"/>
      <c r="I24" s="128" t="s">
        <v>27</v>
      </c>
      <c r="J24" s="132" t="s">
        <v>33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36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47.25" customHeight="1">
      <c r="A27" s="134"/>
      <c r="B27" s="135"/>
      <c r="C27" s="134"/>
      <c r="D27" s="134"/>
      <c r="E27" s="136" t="s">
        <v>37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38</v>
      </c>
      <c r="E30" s="34"/>
      <c r="F30" s="34"/>
      <c r="G30" s="34"/>
      <c r="H30" s="34"/>
      <c r="I30" s="34"/>
      <c r="J30" s="140">
        <f>ROUND(J117, 2)</f>
        <v>237335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40</v>
      </c>
      <c r="G32" s="34"/>
      <c r="H32" s="34"/>
      <c r="I32" s="141" t="s">
        <v>39</v>
      </c>
      <c r="J32" s="141" t="s">
        <v>41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42</v>
      </c>
      <c r="E33" s="128" t="s">
        <v>43</v>
      </c>
      <c r="F33" s="143">
        <f>ROUND((SUM(BE117:BE417)),  2)</f>
        <v>237335</v>
      </c>
      <c r="G33" s="34"/>
      <c r="H33" s="34"/>
      <c r="I33" s="144">
        <v>0.20999999999999999</v>
      </c>
      <c r="J33" s="143">
        <f>ROUND(((SUM(BE117:BE417))*I33),  2)</f>
        <v>49840.349999999999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44</v>
      </c>
      <c r="F34" s="143">
        <f>ROUND((SUM(BF117:BF417)),  2)</f>
        <v>0</v>
      </c>
      <c r="G34" s="34"/>
      <c r="H34" s="34"/>
      <c r="I34" s="144">
        <v>0.12</v>
      </c>
      <c r="J34" s="143">
        <f>ROUND(((SUM(BF117:BF417))*I34),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45</v>
      </c>
      <c r="F35" s="143">
        <f>ROUND((SUM(BG117:BG417)),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46</v>
      </c>
      <c r="F36" s="143">
        <f>ROUND((SUM(BH117:BH417)),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47</v>
      </c>
      <c r="F37" s="143">
        <f>ROUND((SUM(BI117:BI417)),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47"/>
      <c r="J39" s="150">
        <f>SUM(J30:J37)</f>
        <v>287175.34999999998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5" t="s">
        <v>109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1" t="s">
        <v>14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ČSOV Středokluky</v>
      </c>
      <c r="F48" s="31"/>
      <c r="G48" s="31"/>
      <c r="H48" s="31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107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4" t="str">
        <f>E9</f>
        <v>PS 02 - Elektrotechnická zařízení ČSOV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1" t="s">
        <v>19</v>
      </c>
      <c r="D52" s="36"/>
      <c r="E52" s="36"/>
      <c r="F52" s="28" t="str">
        <f>F12</f>
        <v>Středokluky, U Koupaliště</v>
      </c>
      <c r="G52" s="36"/>
      <c r="H52" s="36"/>
      <c r="I52" s="31" t="s">
        <v>21</v>
      </c>
      <c r="J52" s="67" t="str">
        <f>IF(J12="","",J12)</f>
        <v>22. 8. 2025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31" t="s">
        <v>23</v>
      </c>
      <c r="D54" s="36"/>
      <c r="E54" s="36"/>
      <c r="F54" s="28" t="str">
        <f>E15</f>
        <v>Obec Středokluky</v>
      </c>
      <c r="G54" s="36"/>
      <c r="H54" s="36"/>
      <c r="I54" s="31" t="s">
        <v>30</v>
      </c>
      <c r="J54" s="32" t="str">
        <f>E21</f>
        <v>HADRABA, s.r.o.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1" t="s">
        <v>28</v>
      </c>
      <c r="D55" s="36"/>
      <c r="E55" s="36"/>
      <c r="F55" s="28" t="str">
        <f>IF(E18="","",E18)</f>
        <v xml:space="preserve"> </v>
      </c>
      <c r="G55" s="36"/>
      <c r="H55" s="36"/>
      <c r="I55" s="31" t="s">
        <v>35</v>
      </c>
      <c r="J55" s="32" t="str">
        <f>E24</f>
        <v>HADRABA, s.r.o.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110</v>
      </c>
      <c r="D57" s="158"/>
      <c r="E57" s="158"/>
      <c r="F57" s="158"/>
      <c r="G57" s="158"/>
      <c r="H57" s="158"/>
      <c r="I57" s="158"/>
      <c r="J57" s="159" t="s">
        <v>111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70</v>
      </c>
      <c r="D59" s="36"/>
      <c r="E59" s="36"/>
      <c r="F59" s="36"/>
      <c r="G59" s="36"/>
      <c r="H59" s="36"/>
      <c r="I59" s="36"/>
      <c r="J59" s="97">
        <f>J117</f>
        <v>237335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112</v>
      </c>
    </row>
    <row r="60" s="9" customFormat="1" ht="24.96" customHeight="1">
      <c r="A60" s="9"/>
      <c r="B60" s="161"/>
      <c r="C60" s="162"/>
      <c r="D60" s="163" t="s">
        <v>925</v>
      </c>
      <c r="E60" s="164"/>
      <c r="F60" s="164"/>
      <c r="G60" s="164"/>
      <c r="H60" s="164"/>
      <c r="I60" s="164"/>
      <c r="J60" s="165">
        <f>J118</f>
        <v>13230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7"/>
      <c r="C61" s="168"/>
      <c r="D61" s="169" t="s">
        <v>926</v>
      </c>
      <c r="E61" s="170"/>
      <c r="F61" s="170"/>
      <c r="G61" s="170"/>
      <c r="H61" s="170"/>
      <c r="I61" s="170"/>
      <c r="J61" s="171">
        <f>J119</f>
        <v>13230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1"/>
      <c r="C62" s="162"/>
      <c r="D62" s="163" t="s">
        <v>927</v>
      </c>
      <c r="E62" s="164"/>
      <c r="F62" s="164"/>
      <c r="G62" s="164"/>
      <c r="H62" s="164"/>
      <c r="I62" s="164"/>
      <c r="J62" s="165">
        <f>J126</f>
        <v>22482.799999999999</v>
      </c>
      <c r="K62" s="162"/>
      <c r="L62" s="166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7"/>
      <c r="C63" s="168"/>
      <c r="D63" s="169" t="s">
        <v>928</v>
      </c>
      <c r="E63" s="170"/>
      <c r="F63" s="170"/>
      <c r="G63" s="170"/>
      <c r="H63" s="170"/>
      <c r="I63" s="170"/>
      <c r="J63" s="171">
        <f>J127</f>
        <v>18136</v>
      </c>
      <c r="K63" s="168"/>
      <c r="L63" s="17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7"/>
      <c r="C64" s="168"/>
      <c r="D64" s="169" t="s">
        <v>929</v>
      </c>
      <c r="E64" s="170"/>
      <c r="F64" s="170"/>
      <c r="G64" s="170"/>
      <c r="H64" s="170"/>
      <c r="I64" s="170"/>
      <c r="J64" s="171">
        <f>J134</f>
        <v>2182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7"/>
      <c r="C65" s="168"/>
      <c r="D65" s="169" t="s">
        <v>930</v>
      </c>
      <c r="E65" s="170"/>
      <c r="F65" s="170"/>
      <c r="G65" s="170"/>
      <c r="H65" s="170"/>
      <c r="I65" s="170"/>
      <c r="J65" s="171">
        <f>J139</f>
        <v>1362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7"/>
      <c r="C66" s="168"/>
      <c r="D66" s="169" t="s">
        <v>931</v>
      </c>
      <c r="E66" s="170"/>
      <c r="F66" s="170"/>
      <c r="G66" s="170"/>
      <c r="H66" s="170"/>
      <c r="I66" s="170"/>
      <c r="J66" s="171">
        <f>J146</f>
        <v>226.80000000000004</v>
      </c>
      <c r="K66" s="168"/>
      <c r="L66" s="17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7"/>
      <c r="C67" s="168"/>
      <c r="D67" s="169" t="s">
        <v>932</v>
      </c>
      <c r="E67" s="170"/>
      <c r="F67" s="170"/>
      <c r="G67" s="170"/>
      <c r="H67" s="170"/>
      <c r="I67" s="170"/>
      <c r="J67" s="171">
        <f>J163</f>
        <v>576</v>
      </c>
      <c r="K67" s="168"/>
      <c r="L67" s="17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1"/>
      <c r="C68" s="162"/>
      <c r="D68" s="163" t="s">
        <v>933</v>
      </c>
      <c r="E68" s="164"/>
      <c r="F68" s="164"/>
      <c r="G68" s="164"/>
      <c r="H68" s="164"/>
      <c r="I68" s="164"/>
      <c r="J68" s="165">
        <f>J168</f>
        <v>50209.799999999996</v>
      </c>
      <c r="K68" s="162"/>
      <c r="L68" s="166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67"/>
      <c r="C69" s="168"/>
      <c r="D69" s="169" t="s">
        <v>934</v>
      </c>
      <c r="E69" s="170"/>
      <c r="F69" s="170"/>
      <c r="G69" s="170"/>
      <c r="H69" s="170"/>
      <c r="I69" s="170"/>
      <c r="J69" s="171">
        <f>J169</f>
        <v>3587.4000000000001</v>
      </c>
      <c r="K69" s="168"/>
      <c r="L69" s="17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7"/>
      <c r="C70" s="168"/>
      <c r="D70" s="169" t="s">
        <v>935</v>
      </c>
      <c r="E70" s="170"/>
      <c r="F70" s="170"/>
      <c r="G70" s="170"/>
      <c r="H70" s="170"/>
      <c r="I70" s="170"/>
      <c r="J70" s="171">
        <f>J184</f>
        <v>26148</v>
      </c>
      <c r="K70" s="168"/>
      <c r="L70" s="17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7"/>
      <c r="C71" s="168"/>
      <c r="D71" s="169" t="s">
        <v>936</v>
      </c>
      <c r="E71" s="170"/>
      <c r="F71" s="170"/>
      <c r="G71" s="170"/>
      <c r="H71" s="170"/>
      <c r="I71" s="170"/>
      <c r="J71" s="171">
        <f>J219</f>
        <v>4163.1999999999998</v>
      </c>
      <c r="K71" s="168"/>
      <c r="L71" s="17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7"/>
      <c r="C72" s="168"/>
      <c r="D72" s="169" t="s">
        <v>937</v>
      </c>
      <c r="E72" s="170"/>
      <c r="F72" s="170"/>
      <c r="G72" s="170"/>
      <c r="H72" s="170"/>
      <c r="I72" s="170"/>
      <c r="J72" s="171">
        <f>J240</f>
        <v>6134.6000000000004</v>
      </c>
      <c r="K72" s="168"/>
      <c r="L72" s="172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7"/>
      <c r="C73" s="168"/>
      <c r="D73" s="169" t="s">
        <v>938</v>
      </c>
      <c r="E73" s="170"/>
      <c r="F73" s="170"/>
      <c r="G73" s="170"/>
      <c r="H73" s="170"/>
      <c r="I73" s="170"/>
      <c r="J73" s="171">
        <f>J285</f>
        <v>214.59999999999999</v>
      </c>
      <c r="K73" s="168"/>
      <c r="L73" s="172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7"/>
      <c r="C74" s="168"/>
      <c r="D74" s="169" t="s">
        <v>939</v>
      </c>
      <c r="E74" s="170"/>
      <c r="F74" s="170"/>
      <c r="G74" s="170"/>
      <c r="H74" s="170"/>
      <c r="I74" s="170"/>
      <c r="J74" s="171">
        <f>J296</f>
        <v>4122</v>
      </c>
      <c r="K74" s="168"/>
      <c r="L74" s="172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7"/>
      <c r="C75" s="168"/>
      <c r="D75" s="169" t="s">
        <v>940</v>
      </c>
      <c r="E75" s="170"/>
      <c r="F75" s="170"/>
      <c r="G75" s="170"/>
      <c r="H75" s="170"/>
      <c r="I75" s="170"/>
      <c r="J75" s="171">
        <f>J303</f>
        <v>5840</v>
      </c>
      <c r="K75" s="168"/>
      <c r="L75" s="172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61"/>
      <c r="C76" s="162"/>
      <c r="D76" s="163" t="s">
        <v>941</v>
      </c>
      <c r="E76" s="164"/>
      <c r="F76" s="164"/>
      <c r="G76" s="164"/>
      <c r="H76" s="164"/>
      <c r="I76" s="164"/>
      <c r="J76" s="165">
        <f>J312</f>
        <v>32210</v>
      </c>
      <c r="K76" s="162"/>
      <c r="L76" s="166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0" customFormat="1" ht="19.92" customHeight="1">
      <c r="A77" s="10"/>
      <c r="B77" s="167"/>
      <c r="C77" s="168"/>
      <c r="D77" s="169" t="s">
        <v>942</v>
      </c>
      <c r="E77" s="170"/>
      <c r="F77" s="170"/>
      <c r="G77" s="170"/>
      <c r="H77" s="170"/>
      <c r="I77" s="170"/>
      <c r="J77" s="171">
        <f>J313</f>
        <v>32210</v>
      </c>
      <c r="K77" s="168"/>
      <c r="L77" s="172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9" customFormat="1" ht="24.96" customHeight="1">
      <c r="A78" s="9"/>
      <c r="B78" s="161"/>
      <c r="C78" s="162"/>
      <c r="D78" s="163" t="s">
        <v>943</v>
      </c>
      <c r="E78" s="164"/>
      <c r="F78" s="164"/>
      <c r="G78" s="164"/>
      <c r="H78" s="164"/>
      <c r="I78" s="164"/>
      <c r="J78" s="165">
        <f>J326</f>
        <v>22500</v>
      </c>
      <c r="K78" s="162"/>
      <c r="L78" s="166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10" customFormat="1" ht="19.92" customHeight="1">
      <c r="A79" s="10"/>
      <c r="B79" s="167"/>
      <c r="C79" s="168"/>
      <c r="D79" s="169" t="s">
        <v>944</v>
      </c>
      <c r="E79" s="170"/>
      <c r="F79" s="170"/>
      <c r="G79" s="170"/>
      <c r="H79" s="170"/>
      <c r="I79" s="170"/>
      <c r="J79" s="171">
        <f>J327</f>
        <v>22500</v>
      </c>
      <c r="K79" s="168"/>
      <c r="L79" s="172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61"/>
      <c r="C80" s="162"/>
      <c r="D80" s="163" t="s">
        <v>945</v>
      </c>
      <c r="E80" s="164"/>
      <c r="F80" s="164"/>
      <c r="G80" s="164"/>
      <c r="H80" s="164"/>
      <c r="I80" s="164"/>
      <c r="J80" s="165">
        <f>J332</f>
        <v>26000</v>
      </c>
      <c r="K80" s="162"/>
      <c r="L80" s="166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10" customFormat="1" ht="19.92" customHeight="1">
      <c r="A81" s="10"/>
      <c r="B81" s="167"/>
      <c r="C81" s="168"/>
      <c r="D81" s="169" t="s">
        <v>946</v>
      </c>
      <c r="E81" s="170"/>
      <c r="F81" s="170"/>
      <c r="G81" s="170"/>
      <c r="H81" s="170"/>
      <c r="I81" s="170"/>
      <c r="J81" s="171">
        <f>J333</f>
        <v>26000</v>
      </c>
      <c r="K81" s="168"/>
      <c r="L81" s="172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9" customFormat="1" ht="24.96" customHeight="1">
      <c r="A82" s="9"/>
      <c r="B82" s="161"/>
      <c r="C82" s="162"/>
      <c r="D82" s="163" t="s">
        <v>947</v>
      </c>
      <c r="E82" s="164"/>
      <c r="F82" s="164"/>
      <c r="G82" s="164"/>
      <c r="H82" s="164"/>
      <c r="I82" s="164"/>
      <c r="J82" s="165">
        <f>J338</f>
        <v>16782</v>
      </c>
      <c r="K82" s="162"/>
      <c r="L82" s="166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10" customFormat="1" ht="19.92" customHeight="1">
      <c r="A83" s="10"/>
      <c r="B83" s="167"/>
      <c r="C83" s="168"/>
      <c r="D83" s="169" t="s">
        <v>948</v>
      </c>
      <c r="E83" s="170"/>
      <c r="F83" s="170"/>
      <c r="G83" s="170"/>
      <c r="H83" s="170"/>
      <c r="I83" s="170"/>
      <c r="J83" s="171">
        <f>J339</f>
        <v>374</v>
      </c>
      <c r="K83" s="168"/>
      <c r="L83" s="172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67"/>
      <c r="C84" s="168"/>
      <c r="D84" s="169" t="s">
        <v>949</v>
      </c>
      <c r="E84" s="170"/>
      <c r="F84" s="170"/>
      <c r="G84" s="170"/>
      <c r="H84" s="170"/>
      <c r="I84" s="170"/>
      <c r="J84" s="171">
        <f>J342</f>
        <v>1146</v>
      </c>
      <c r="K84" s="168"/>
      <c r="L84" s="172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67"/>
      <c r="C85" s="168"/>
      <c r="D85" s="169" t="s">
        <v>950</v>
      </c>
      <c r="E85" s="170"/>
      <c r="F85" s="170"/>
      <c r="G85" s="170"/>
      <c r="H85" s="170"/>
      <c r="I85" s="170"/>
      <c r="J85" s="171">
        <f>J345</f>
        <v>12710</v>
      </c>
      <c r="K85" s="168"/>
      <c r="L85" s="172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67"/>
      <c r="C86" s="168"/>
      <c r="D86" s="169" t="s">
        <v>951</v>
      </c>
      <c r="E86" s="170"/>
      <c r="F86" s="170"/>
      <c r="G86" s="170"/>
      <c r="H86" s="170"/>
      <c r="I86" s="170"/>
      <c r="J86" s="171">
        <f>J348</f>
        <v>2552</v>
      </c>
      <c r="K86" s="168"/>
      <c r="L86" s="172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9" customFormat="1" ht="24.96" customHeight="1">
      <c r="A87" s="9"/>
      <c r="B87" s="161"/>
      <c r="C87" s="162"/>
      <c r="D87" s="163" t="s">
        <v>952</v>
      </c>
      <c r="E87" s="164"/>
      <c r="F87" s="164"/>
      <c r="G87" s="164"/>
      <c r="H87" s="164"/>
      <c r="I87" s="164"/>
      <c r="J87" s="165">
        <f>J351</f>
        <v>7400.3999999999996</v>
      </c>
      <c r="K87" s="162"/>
      <c r="L87" s="166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</row>
    <row r="88" s="10" customFormat="1" ht="19.92" customHeight="1">
      <c r="A88" s="10"/>
      <c r="B88" s="167"/>
      <c r="C88" s="168"/>
      <c r="D88" s="169" t="s">
        <v>953</v>
      </c>
      <c r="E88" s="170"/>
      <c r="F88" s="170"/>
      <c r="G88" s="170"/>
      <c r="H88" s="170"/>
      <c r="I88" s="170"/>
      <c r="J88" s="171">
        <f>J352</f>
        <v>1943</v>
      </c>
      <c r="K88" s="168"/>
      <c r="L88" s="172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67"/>
      <c r="C89" s="168"/>
      <c r="D89" s="169" t="s">
        <v>954</v>
      </c>
      <c r="E89" s="170"/>
      <c r="F89" s="170"/>
      <c r="G89" s="170"/>
      <c r="H89" s="170"/>
      <c r="I89" s="170"/>
      <c r="J89" s="171">
        <f>J361</f>
        <v>1326</v>
      </c>
      <c r="K89" s="168"/>
      <c r="L89" s="172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67"/>
      <c r="C90" s="168"/>
      <c r="D90" s="169" t="s">
        <v>955</v>
      </c>
      <c r="E90" s="170"/>
      <c r="F90" s="170"/>
      <c r="G90" s="170"/>
      <c r="H90" s="170"/>
      <c r="I90" s="170"/>
      <c r="J90" s="171">
        <f>J364</f>
        <v>3171.3999999999996</v>
      </c>
      <c r="K90" s="168"/>
      <c r="L90" s="172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67"/>
      <c r="C91" s="168"/>
      <c r="D91" s="169" t="s">
        <v>940</v>
      </c>
      <c r="E91" s="170"/>
      <c r="F91" s="170"/>
      <c r="G91" s="170"/>
      <c r="H91" s="170"/>
      <c r="I91" s="170"/>
      <c r="J91" s="171">
        <f>J381</f>
        <v>960</v>
      </c>
      <c r="K91" s="168"/>
      <c r="L91" s="172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9" customFormat="1" ht="24.96" customHeight="1">
      <c r="A92" s="9"/>
      <c r="B92" s="161"/>
      <c r="C92" s="162"/>
      <c r="D92" s="163" t="s">
        <v>956</v>
      </c>
      <c r="E92" s="164"/>
      <c r="F92" s="164"/>
      <c r="G92" s="164"/>
      <c r="H92" s="164"/>
      <c r="I92" s="164"/>
      <c r="J92" s="165">
        <f>J386</f>
        <v>33520</v>
      </c>
      <c r="K92" s="162"/>
      <c r="L92" s="166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</row>
    <row r="93" s="10" customFormat="1" ht="19.92" customHeight="1">
      <c r="A93" s="10"/>
      <c r="B93" s="167"/>
      <c r="C93" s="168"/>
      <c r="D93" s="169" t="s">
        <v>957</v>
      </c>
      <c r="E93" s="170"/>
      <c r="F93" s="170"/>
      <c r="G93" s="170"/>
      <c r="H93" s="170"/>
      <c r="I93" s="170"/>
      <c r="J93" s="171">
        <f>J387</f>
        <v>20400</v>
      </c>
      <c r="K93" s="168"/>
      <c r="L93" s="172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67"/>
      <c r="C94" s="168"/>
      <c r="D94" s="169" t="s">
        <v>958</v>
      </c>
      <c r="E94" s="170"/>
      <c r="F94" s="170"/>
      <c r="G94" s="170"/>
      <c r="H94" s="170"/>
      <c r="I94" s="170"/>
      <c r="J94" s="171">
        <f>J402</f>
        <v>13120</v>
      </c>
      <c r="K94" s="168"/>
      <c r="L94" s="172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9" customFormat="1" ht="24.96" customHeight="1">
      <c r="A95" s="9"/>
      <c r="B95" s="161"/>
      <c r="C95" s="162"/>
      <c r="D95" s="163" t="s">
        <v>959</v>
      </c>
      <c r="E95" s="164"/>
      <c r="F95" s="164"/>
      <c r="G95" s="164"/>
      <c r="H95" s="164"/>
      <c r="I95" s="164"/>
      <c r="J95" s="165">
        <f>J411</f>
        <v>13000</v>
      </c>
      <c r="K95" s="162"/>
      <c r="L95" s="16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67"/>
      <c r="C96" s="168"/>
      <c r="D96" s="169" t="s">
        <v>960</v>
      </c>
      <c r="E96" s="170"/>
      <c r="F96" s="170"/>
      <c r="G96" s="170"/>
      <c r="H96" s="170"/>
      <c r="I96" s="170"/>
      <c r="J96" s="171">
        <f>J412</f>
        <v>8000</v>
      </c>
      <c r="K96" s="168"/>
      <c r="L96" s="17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67"/>
      <c r="C97" s="168"/>
      <c r="D97" s="169" t="s">
        <v>961</v>
      </c>
      <c r="E97" s="170"/>
      <c r="F97" s="170"/>
      <c r="G97" s="170"/>
      <c r="H97" s="170"/>
      <c r="I97" s="170"/>
      <c r="J97" s="171">
        <f>J415</f>
        <v>5000</v>
      </c>
      <c r="K97" s="168"/>
      <c r="L97" s="17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130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130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130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25" t="s">
        <v>127</v>
      </c>
      <c r="D104" s="36"/>
      <c r="E104" s="36"/>
      <c r="F104" s="36"/>
      <c r="G104" s="36"/>
      <c r="H104" s="36"/>
      <c r="I104" s="36"/>
      <c r="J104" s="36"/>
      <c r="K104" s="36"/>
      <c r="L104" s="130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130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31" t="s">
        <v>14</v>
      </c>
      <c r="D106" s="36"/>
      <c r="E106" s="36"/>
      <c r="F106" s="36"/>
      <c r="G106" s="36"/>
      <c r="H106" s="36"/>
      <c r="I106" s="36"/>
      <c r="J106" s="36"/>
      <c r="K106" s="36"/>
      <c r="L106" s="130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56" t="str">
        <f>E7</f>
        <v>ČSOV Středokluky</v>
      </c>
      <c r="F107" s="31"/>
      <c r="G107" s="31"/>
      <c r="H107" s="31"/>
      <c r="I107" s="36"/>
      <c r="J107" s="36"/>
      <c r="K107" s="36"/>
      <c r="L107" s="130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31" t="s">
        <v>107</v>
      </c>
      <c r="D108" s="36"/>
      <c r="E108" s="36"/>
      <c r="F108" s="36"/>
      <c r="G108" s="36"/>
      <c r="H108" s="36"/>
      <c r="I108" s="36"/>
      <c r="J108" s="36"/>
      <c r="K108" s="36"/>
      <c r="L108" s="130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64" t="str">
        <f>E9</f>
        <v>PS 02 - Elektrotechnická zařízení ČSOV</v>
      </c>
      <c r="F109" s="36"/>
      <c r="G109" s="36"/>
      <c r="H109" s="36"/>
      <c r="I109" s="36"/>
      <c r="J109" s="36"/>
      <c r="K109" s="36"/>
      <c r="L109" s="130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130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31" t="s">
        <v>19</v>
      </c>
      <c r="D111" s="36"/>
      <c r="E111" s="36"/>
      <c r="F111" s="28" t="str">
        <f>F12</f>
        <v>Středokluky, U Koupaliště</v>
      </c>
      <c r="G111" s="36"/>
      <c r="H111" s="36"/>
      <c r="I111" s="31" t="s">
        <v>21</v>
      </c>
      <c r="J111" s="67" t="str">
        <f>IF(J12="","",J12)</f>
        <v>22. 8. 2025</v>
      </c>
      <c r="K111" s="36"/>
      <c r="L111" s="130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130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31" t="s">
        <v>23</v>
      </c>
      <c r="D113" s="36"/>
      <c r="E113" s="36"/>
      <c r="F113" s="28" t="str">
        <f>E15</f>
        <v>Obec Středokluky</v>
      </c>
      <c r="G113" s="36"/>
      <c r="H113" s="36"/>
      <c r="I113" s="31" t="s">
        <v>30</v>
      </c>
      <c r="J113" s="32" t="str">
        <f>E21</f>
        <v>HADRABA, s.r.o.</v>
      </c>
      <c r="K113" s="36"/>
      <c r="L113" s="130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31" t="s">
        <v>28</v>
      </c>
      <c r="D114" s="36"/>
      <c r="E114" s="36"/>
      <c r="F114" s="28" t="str">
        <f>IF(E18="","",E18)</f>
        <v xml:space="preserve"> </v>
      </c>
      <c r="G114" s="36"/>
      <c r="H114" s="36"/>
      <c r="I114" s="31" t="s">
        <v>35</v>
      </c>
      <c r="J114" s="32" t="str">
        <f>E24</f>
        <v>HADRABA, s.r.o.</v>
      </c>
      <c r="K114" s="36"/>
      <c r="L114" s="130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130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1" customFormat="1" ht="29.28" customHeight="1">
      <c r="A116" s="173"/>
      <c r="B116" s="174"/>
      <c r="C116" s="175" t="s">
        <v>128</v>
      </c>
      <c r="D116" s="176" t="s">
        <v>57</v>
      </c>
      <c r="E116" s="176" t="s">
        <v>53</v>
      </c>
      <c r="F116" s="176" t="s">
        <v>54</v>
      </c>
      <c r="G116" s="176" t="s">
        <v>129</v>
      </c>
      <c r="H116" s="176" t="s">
        <v>130</v>
      </c>
      <c r="I116" s="176" t="s">
        <v>131</v>
      </c>
      <c r="J116" s="176" t="s">
        <v>111</v>
      </c>
      <c r="K116" s="177" t="s">
        <v>132</v>
      </c>
      <c r="L116" s="178"/>
      <c r="M116" s="87" t="s">
        <v>17</v>
      </c>
      <c r="N116" s="88" t="s">
        <v>42</v>
      </c>
      <c r="O116" s="88" t="s">
        <v>133</v>
      </c>
      <c r="P116" s="88" t="s">
        <v>134</v>
      </c>
      <c r="Q116" s="88" t="s">
        <v>135</v>
      </c>
      <c r="R116" s="88" t="s">
        <v>136</v>
      </c>
      <c r="S116" s="88" t="s">
        <v>137</v>
      </c>
      <c r="T116" s="89" t="s">
        <v>138</v>
      </c>
      <c r="U116" s="173"/>
      <c r="V116" s="173"/>
      <c r="W116" s="173"/>
      <c r="X116" s="173"/>
      <c r="Y116" s="173"/>
      <c r="Z116" s="173"/>
      <c r="AA116" s="173"/>
      <c r="AB116" s="173"/>
      <c r="AC116" s="173"/>
      <c r="AD116" s="173"/>
      <c r="AE116" s="173"/>
    </row>
    <row r="117" s="2" customFormat="1" ht="22.8" customHeight="1">
      <c r="A117" s="34"/>
      <c r="B117" s="35"/>
      <c r="C117" s="94" t="s">
        <v>139</v>
      </c>
      <c r="D117" s="36"/>
      <c r="E117" s="36"/>
      <c r="F117" s="36"/>
      <c r="G117" s="36"/>
      <c r="H117" s="36"/>
      <c r="I117" s="36"/>
      <c r="J117" s="179">
        <f>BK117</f>
        <v>237335</v>
      </c>
      <c r="K117" s="36"/>
      <c r="L117" s="40"/>
      <c r="M117" s="90"/>
      <c r="N117" s="180"/>
      <c r="O117" s="91"/>
      <c r="P117" s="181">
        <f>P118+P126+P168+P312+P326+P332+P338+P351+P386+P411</f>
        <v>0</v>
      </c>
      <c r="Q117" s="91"/>
      <c r="R117" s="181">
        <f>R118+R126+R168+R312+R326+R332+R338+R351+R386+R411</f>
        <v>0</v>
      </c>
      <c r="S117" s="91"/>
      <c r="T117" s="182">
        <f>T118+T126+T168+T312+T326+T332+T338+T351+T386+T411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9" t="s">
        <v>71</v>
      </c>
      <c r="AU117" s="19" t="s">
        <v>112</v>
      </c>
      <c r="BK117" s="183">
        <f>BK118+BK126+BK168+BK312+BK326+BK332+BK338+BK351+BK386+BK411</f>
        <v>237335</v>
      </c>
    </row>
    <row r="118" s="12" customFormat="1" ht="25.92" customHeight="1">
      <c r="A118" s="12"/>
      <c r="B118" s="184"/>
      <c r="C118" s="185"/>
      <c r="D118" s="186" t="s">
        <v>71</v>
      </c>
      <c r="E118" s="187" t="s">
        <v>962</v>
      </c>
      <c r="F118" s="187" t="s">
        <v>963</v>
      </c>
      <c r="G118" s="185"/>
      <c r="H118" s="185"/>
      <c r="I118" s="185"/>
      <c r="J118" s="188">
        <f>BK118</f>
        <v>13230</v>
      </c>
      <c r="K118" s="185"/>
      <c r="L118" s="189"/>
      <c r="M118" s="190"/>
      <c r="N118" s="191"/>
      <c r="O118" s="191"/>
      <c r="P118" s="192">
        <f>P119</f>
        <v>0</v>
      </c>
      <c r="Q118" s="191"/>
      <c r="R118" s="192">
        <f>R119</f>
        <v>0</v>
      </c>
      <c r="S118" s="191"/>
      <c r="T118" s="193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94" t="s">
        <v>80</v>
      </c>
      <c r="AT118" s="195" t="s">
        <v>71</v>
      </c>
      <c r="AU118" s="195" t="s">
        <v>72</v>
      </c>
      <c r="AY118" s="194" t="s">
        <v>142</v>
      </c>
      <c r="BK118" s="196">
        <f>BK119</f>
        <v>13230</v>
      </c>
    </row>
    <row r="119" s="12" customFormat="1" ht="22.8" customHeight="1">
      <c r="A119" s="12"/>
      <c r="B119" s="184"/>
      <c r="C119" s="185"/>
      <c r="D119" s="186" t="s">
        <v>71</v>
      </c>
      <c r="E119" s="197" t="s">
        <v>964</v>
      </c>
      <c r="F119" s="197" t="s">
        <v>965</v>
      </c>
      <c r="G119" s="185"/>
      <c r="H119" s="185"/>
      <c r="I119" s="185"/>
      <c r="J119" s="198">
        <f>BK119</f>
        <v>13230</v>
      </c>
      <c r="K119" s="185"/>
      <c r="L119" s="189"/>
      <c r="M119" s="190"/>
      <c r="N119" s="191"/>
      <c r="O119" s="191"/>
      <c r="P119" s="192">
        <f>SUM(P120:P125)</f>
        <v>0</v>
      </c>
      <c r="Q119" s="191"/>
      <c r="R119" s="192">
        <f>SUM(R120:R125)</f>
        <v>0</v>
      </c>
      <c r="S119" s="191"/>
      <c r="T119" s="193">
        <f>SUM(T120:T125)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4" t="s">
        <v>80</v>
      </c>
      <c r="AT119" s="195" t="s">
        <v>71</v>
      </c>
      <c r="AU119" s="195" t="s">
        <v>80</v>
      </c>
      <c r="AY119" s="194" t="s">
        <v>142</v>
      </c>
      <c r="BK119" s="196">
        <f>SUM(BK120:BK125)</f>
        <v>13230</v>
      </c>
    </row>
    <row r="120" s="2" customFormat="1" ht="16.5" customHeight="1">
      <c r="A120" s="34"/>
      <c r="B120" s="35"/>
      <c r="C120" s="199" t="s">
        <v>72</v>
      </c>
      <c r="D120" s="199" t="s">
        <v>145</v>
      </c>
      <c r="E120" s="200" t="s">
        <v>966</v>
      </c>
      <c r="F120" s="201" t="s">
        <v>967</v>
      </c>
      <c r="G120" s="202" t="s">
        <v>843</v>
      </c>
      <c r="H120" s="203">
        <v>1</v>
      </c>
      <c r="I120" s="204">
        <v>9950</v>
      </c>
      <c r="J120" s="204">
        <f>ROUND(I120*H120,2)</f>
        <v>9950</v>
      </c>
      <c r="K120" s="201" t="s">
        <v>17</v>
      </c>
      <c r="L120" s="40"/>
      <c r="M120" s="205" t="s">
        <v>17</v>
      </c>
      <c r="N120" s="206" t="s">
        <v>43</v>
      </c>
      <c r="O120" s="207">
        <v>0</v>
      </c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09" t="s">
        <v>150</v>
      </c>
      <c r="AT120" s="209" t="s">
        <v>145</v>
      </c>
      <c r="AU120" s="209" t="s">
        <v>82</v>
      </c>
      <c r="AY120" s="19" t="s">
        <v>142</v>
      </c>
      <c r="BE120" s="210">
        <f>IF(N120="základní",J120,0)</f>
        <v>9950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9" t="s">
        <v>80</v>
      </c>
      <c r="BK120" s="210">
        <f>ROUND(I120*H120,2)</f>
        <v>9950</v>
      </c>
      <c r="BL120" s="19" t="s">
        <v>150</v>
      </c>
      <c r="BM120" s="209" t="s">
        <v>82</v>
      </c>
    </row>
    <row r="121" s="2" customFormat="1">
      <c r="A121" s="34"/>
      <c r="B121" s="35"/>
      <c r="C121" s="36"/>
      <c r="D121" s="211" t="s">
        <v>152</v>
      </c>
      <c r="E121" s="36"/>
      <c r="F121" s="212" t="s">
        <v>967</v>
      </c>
      <c r="G121" s="36"/>
      <c r="H121" s="36"/>
      <c r="I121" s="36"/>
      <c r="J121" s="36"/>
      <c r="K121" s="36"/>
      <c r="L121" s="40"/>
      <c r="M121" s="213"/>
      <c r="N121" s="214"/>
      <c r="O121" s="79"/>
      <c r="P121" s="79"/>
      <c r="Q121" s="79"/>
      <c r="R121" s="79"/>
      <c r="S121" s="79"/>
      <c r="T121" s="80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152</v>
      </c>
      <c r="AU121" s="19" t="s">
        <v>82</v>
      </c>
    </row>
    <row r="122" s="2" customFormat="1" ht="16.5" customHeight="1">
      <c r="A122" s="34"/>
      <c r="B122" s="35"/>
      <c r="C122" s="199" t="s">
        <v>72</v>
      </c>
      <c r="D122" s="199" t="s">
        <v>145</v>
      </c>
      <c r="E122" s="200" t="s">
        <v>968</v>
      </c>
      <c r="F122" s="201" t="s">
        <v>969</v>
      </c>
      <c r="G122" s="202" t="s">
        <v>843</v>
      </c>
      <c r="H122" s="203">
        <v>2</v>
      </c>
      <c r="I122" s="204">
        <v>390</v>
      </c>
      <c r="J122" s="204">
        <f>ROUND(I122*H122,2)</f>
        <v>780</v>
      </c>
      <c r="K122" s="201" t="s">
        <v>17</v>
      </c>
      <c r="L122" s="40"/>
      <c r="M122" s="205" t="s">
        <v>17</v>
      </c>
      <c r="N122" s="206" t="s">
        <v>43</v>
      </c>
      <c r="O122" s="207">
        <v>0</v>
      </c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9" t="s">
        <v>150</v>
      </c>
      <c r="AT122" s="209" t="s">
        <v>145</v>
      </c>
      <c r="AU122" s="209" t="s">
        <v>82</v>
      </c>
      <c r="AY122" s="19" t="s">
        <v>142</v>
      </c>
      <c r="BE122" s="210">
        <f>IF(N122="základní",J122,0)</f>
        <v>780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9" t="s">
        <v>80</v>
      </c>
      <c r="BK122" s="210">
        <f>ROUND(I122*H122,2)</f>
        <v>780</v>
      </c>
      <c r="BL122" s="19" t="s">
        <v>150</v>
      </c>
      <c r="BM122" s="209" t="s">
        <v>150</v>
      </c>
    </row>
    <row r="123" s="2" customFormat="1">
      <c r="A123" s="34"/>
      <c r="B123" s="35"/>
      <c r="C123" s="36"/>
      <c r="D123" s="211" t="s">
        <v>152</v>
      </c>
      <c r="E123" s="36"/>
      <c r="F123" s="212" t="s">
        <v>969</v>
      </c>
      <c r="G123" s="36"/>
      <c r="H123" s="36"/>
      <c r="I123" s="36"/>
      <c r="J123" s="36"/>
      <c r="K123" s="36"/>
      <c r="L123" s="40"/>
      <c r="M123" s="213"/>
      <c r="N123" s="214"/>
      <c r="O123" s="79"/>
      <c r="P123" s="79"/>
      <c r="Q123" s="79"/>
      <c r="R123" s="79"/>
      <c r="S123" s="79"/>
      <c r="T123" s="80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9" t="s">
        <v>152</v>
      </c>
      <c r="AU123" s="19" t="s">
        <v>82</v>
      </c>
    </row>
    <row r="124" s="2" customFormat="1" ht="16.5" customHeight="1">
      <c r="A124" s="34"/>
      <c r="B124" s="35"/>
      <c r="C124" s="199" t="s">
        <v>72</v>
      </c>
      <c r="D124" s="199" t="s">
        <v>145</v>
      </c>
      <c r="E124" s="200" t="s">
        <v>970</v>
      </c>
      <c r="F124" s="201" t="s">
        <v>971</v>
      </c>
      <c r="G124" s="202" t="s">
        <v>843</v>
      </c>
      <c r="H124" s="203">
        <v>1</v>
      </c>
      <c r="I124" s="204">
        <v>2500</v>
      </c>
      <c r="J124" s="204">
        <f>ROUND(I124*H124,2)</f>
        <v>2500</v>
      </c>
      <c r="K124" s="201" t="s">
        <v>17</v>
      </c>
      <c r="L124" s="40"/>
      <c r="M124" s="205" t="s">
        <v>17</v>
      </c>
      <c r="N124" s="206" t="s">
        <v>43</v>
      </c>
      <c r="O124" s="207">
        <v>0</v>
      </c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9" t="s">
        <v>150</v>
      </c>
      <c r="AT124" s="209" t="s">
        <v>145</v>
      </c>
      <c r="AU124" s="209" t="s">
        <v>82</v>
      </c>
      <c r="AY124" s="19" t="s">
        <v>142</v>
      </c>
      <c r="BE124" s="210">
        <f>IF(N124="základní",J124,0)</f>
        <v>2500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9" t="s">
        <v>80</v>
      </c>
      <c r="BK124" s="210">
        <f>ROUND(I124*H124,2)</f>
        <v>2500</v>
      </c>
      <c r="BL124" s="19" t="s">
        <v>150</v>
      </c>
      <c r="BM124" s="209" t="s">
        <v>669</v>
      </c>
    </row>
    <row r="125" s="2" customFormat="1">
      <c r="A125" s="34"/>
      <c r="B125" s="35"/>
      <c r="C125" s="36"/>
      <c r="D125" s="211" t="s">
        <v>152</v>
      </c>
      <c r="E125" s="36"/>
      <c r="F125" s="212" t="s">
        <v>971</v>
      </c>
      <c r="G125" s="36"/>
      <c r="H125" s="36"/>
      <c r="I125" s="36"/>
      <c r="J125" s="36"/>
      <c r="K125" s="36"/>
      <c r="L125" s="40"/>
      <c r="M125" s="213"/>
      <c r="N125" s="214"/>
      <c r="O125" s="79"/>
      <c r="P125" s="79"/>
      <c r="Q125" s="79"/>
      <c r="R125" s="79"/>
      <c r="S125" s="79"/>
      <c r="T125" s="80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9" t="s">
        <v>152</v>
      </c>
      <c r="AU125" s="19" t="s">
        <v>82</v>
      </c>
    </row>
    <row r="126" s="12" customFormat="1" ht="25.92" customHeight="1">
      <c r="A126" s="12"/>
      <c r="B126" s="184"/>
      <c r="C126" s="185"/>
      <c r="D126" s="186" t="s">
        <v>71</v>
      </c>
      <c r="E126" s="187" t="s">
        <v>972</v>
      </c>
      <c r="F126" s="187" t="s">
        <v>973</v>
      </c>
      <c r="G126" s="185"/>
      <c r="H126" s="185"/>
      <c r="I126" s="185"/>
      <c r="J126" s="188">
        <f>BK126</f>
        <v>22482.799999999999</v>
      </c>
      <c r="K126" s="185"/>
      <c r="L126" s="189"/>
      <c r="M126" s="190"/>
      <c r="N126" s="191"/>
      <c r="O126" s="191"/>
      <c r="P126" s="192">
        <f>P127+P134+P139+P146+P163</f>
        <v>0</v>
      </c>
      <c r="Q126" s="191"/>
      <c r="R126" s="192">
        <f>R127+R134+R139+R146+R163</f>
        <v>0</v>
      </c>
      <c r="S126" s="191"/>
      <c r="T126" s="193">
        <f>T127+T134+T139+T146+T163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4" t="s">
        <v>80</v>
      </c>
      <c r="AT126" s="195" t="s">
        <v>71</v>
      </c>
      <c r="AU126" s="195" t="s">
        <v>72</v>
      </c>
      <c r="AY126" s="194" t="s">
        <v>142</v>
      </c>
      <c r="BK126" s="196">
        <f>BK127+BK134+BK139+BK146+BK163</f>
        <v>22482.799999999999</v>
      </c>
    </row>
    <row r="127" s="12" customFormat="1" ht="22.8" customHeight="1">
      <c r="A127" s="12"/>
      <c r="B127" s="184"/>
      <c r="C127" s="185"/>
      <c r="D127" s="186" t="s">
        <v>71</v>
      </c>
      <c r="E127" s="197" t="s">
        <v>974</v>
      </c>
      <c r="F127" s="197" t="s">
        <v>975</v>
      </c>
      <c r="G127" s="185"/>
      <c r="H127" s="185"/>
      <c r="I127" s="185"/>
      <c r="J127" s="198">
        <f>BK127</f>
        <v>18136</v>
      </c>
      <c r="K127" s="185"/>
      <c r="L127" s="189"/>
      <c r="M127" s="190"/>
      <c r="N127" s="191"/>
      <c r="O127" s="191"/>
      <c r="P127" s="192">
        <f>SUM(P128:P133)</f>
        <v>0</v>
      </c>
      <c r="Q127" s="191"/>
      <c r="R127" s="192">
        <f>SUM(R128:R133)</f>
        <v>0</v>
      </c>
      <c r="S127" s="191"/>
      <c r="T127" s="193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4" t="s">
        <v>80</v>
      </c>
      <c r="AT127" s="195" t="s">
        <v>71</v>
      </c>
      <c r="AU127" s="195" t="s">
        <v>80</v>
      </c>
      <c r="AY127" s="194" t="s">
        <v>142</v>
      </c>
      <c r="BK127" s="196">
        <f>SUM(BK128:BK133)</f>
        <v>18136</v>
      </c>
    </row>
    <row r="128" s="2" customFormat="1" ht="21.75" customHeight="1">
      <c r="A128" s="34"/>
      <c r="B128" s="35"/>
      <c r="C128" s="199" t="s">
        <v>72</v>
      </c>
      <c r="D128" s="199" t="s">
        <v>145</v>
      </c>
      <c r="E128" s="200" t="s">
        <v>976</v>
      </c>
      <c r="F128" s="201" t="s">
        <v>977</v>
      </c>
      <c r="G128" s="202" t="s">
        <v>843</v>
      </c>
      <c r="H128" s="203">
        <v>1</v>
      </c>
      <c r="I128" s="204">
        <v>17210</v>
      </c>
      <c r="J128" s="204">
        <f>ROUND(I128*H128,2)</f>
        <v>17210</v>
      </c>
      <c r="K128" s="201" t="s">
        <v>17</v>
      </c>
      <c r="L128" s="40"/>
      <c r="M128" s="205" t="s">
        <v>17</v>
      </c>
      <c r="N128" s="206" t="s">
        <v>43</v>
      </c>
      <c r="O128" s="207">
        <v>0</v>
      </c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9" t="s">
        <v>150</v>
      </c>
      <c r="AT128" s="209" t="s">
        <v>145</v>
      </c>
      <c r="AU128" s="209" t="s">
        <v>82</v>
      </c>
      <c r="AY128" s="19" t="s">
        <v>142</v>
      </c>
      <c r="BE128" s="210">
        <f>IF(N128="základní",J128,0)</f>
        <v>17210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9" t="s">
        <v>80</v>
      </c>
      <c r="BK128" s="210">
        <f>ROUND(I128*H128,2)</f>
        <v>17210</v>
      </c>
      <c r="BL128" s="19" t="s">
        <v>150</v>
      </c>
      <c r="BM128" s="209" t="s">
        <v>276</v>
      </c>
    </row>
    <row r="129" s="2" customFormat="1">
      <c r="A129" s="34"/>
      <c r="B129" s="35"/>
      <c r="C129" s="36"/>
      <c r="D129" s="211" t="s">
        <v>152</v>
      </c>
      <c r="E129" s="36"/>
      <c r="F129" s="212" t="s">
        <v>977</v>
      </c>
      <c r="G129" s="36"/>
      <c r="H129" s="36"/>
      <c r="I129" s="36"/>
      <c r="J129" s="36"/>
      <c r="K129" s="36"/>
      <c r="L129" s="40"/>
      <c r="M129" s="213"/>
      <c r="N129" s="214"/>
      <c r="O129" s="79"/>
      <c r="P129" s="79"/>
      <c r="Q129" s="79"/>
      <c r="R129" s="79"/>
      <c r="S129" s="79"/>
      <c r="T129" s="80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9" t="s">
        <v>152</v>
      </c>
      <c r="AU129" s="19" t="s">
        <v>82</v>
      </c>
    </row>
    <row r="130" s="2" customFormat="1" ht="16.5" customHeight="1">
      <c r="A130" s="34"/>
      <c r="B130" s="35"/>
      <c r="C130" s="199" t="s">
        <v>72</v>
      </c>
      <c r="D130" s="199" t="s">
        <v>145</v>
      </c>
      <c r="E130" s="200" t="s">
        <v>978</v>
      </c>
      <c r="F130" s="201" t="s">
        <v>979</v>
      </c>
      <c r="G130" s="202" t="s">
        <v>843</v>
      </c>
      <c r="H130" s="203">
        <v>1</v>
      </c>
      <c r="I130" s="204">
        <v>640</v>
      </c>
      <c r="J130" s="204">
        <f>ROUND(I130*H130,2)</f>
        <v>640</v>
      </c>
      <c r="K130" s="201" t="s">
        <v>17</v>
      </c>
      <c r="L130" s="40"/>
      <c r="M130" s="205" t="s">
        <v>17</v>
      </c>
      <c r="N130" s="206" t="s">
        <v>43</v>
      </c>
      <c r="O130" s="207">
        <v>0</v>
      </c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9" t="s">
        <v>150</v>
      </c>
      <c r="AT130" s="209" t="s">
        <v>145</v>
      </c>
      <c r="AU130" s="209" t="s">
        <v>82</v>
      </c>
      <c r="AY130" s="19" t="s">
        <v>142</v>
      </c>
      <c r="BE130" s="210">
        <f>IF(N130="základní",J130,0)</f>
        <v>640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9" t="s">
        <v>80</v>
      </c>
      <c r="BK130" s="210">
        <f>ROUND(I130*H130,2)</f>
        <v>640</v>
      </c>
      <c r="BL130" s="19" t="s">
        <v>150</v>
      </c>
      <c r="BM130" s="209" t="s">
        <v>704</v>
      </c>
    </row>
    <row r="131" s="2" customFormat="1">
      <c r="A131" s="34"/>
      <c r="B131" s="35"/>
      <c r="C131" s="36"/>
      <c r="D131" s="211" t="s">
        <v>152</v>
      </c>
      <c r="E131" s="36"/>
      <c r="F131" s="212" t="s">
        <v>979</v>
      </c>
      <c r="G131" s="36"/>
      <c r="H131" s="36"/>
      <c r="I131" s="36"/>
      <c r="J131" s="36"/>
      <c r="K131" s="36"/>
      <c r="L131" s="40"/>
      <c r="M131" s="213"/>
      <c r="N131" s="214"/>
      <c r="O131" s="79"/>
      <c r="P131" s="79"/>
      <c r="Q131" s="79"/>
      <c r="R131" s="79"/>
      <c r="S131" s="79"/>
      <c r="T131" s="80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9" t="s">
        <v>152</v>
      </c>
      <c r="AU131" s="19" t="s">
        <v>82</v>
      </c>
    </row>
    <row r="132" s="2" customFormat="1" ht="16.5" customHeight="1">
      <c r="A132" s="34"/>
      <c r="B132" s="35"/>
      <c r="C132" s="199" t="s">
        <v>72</v>
      </c>
      <c r="D132" s="199" t="s">
        <v>145</v>
      </c>
      <c r="E132" s="200" t="s">
        <v>980</v>
      </c>
      <c r="F132" s="201" t="s">
        <v>981</v>
      </c>
      <c r="G132" s="202" t="s">
        <v>843</v>
      </c>
      <c r="H132" s="203">
        <v>1</v>
      </c>
      <c r="I132" s="204">
        <v>286</v>
      </c>
      <c r="J132" s="204">
        <f>ROUND(I132*H132,2)</f>
        <v>286</v>
      </c>
      <c r="K132" s="201" t="s">
        <v>17</v>
      </c>
      <c r="L132" s="40"/>
      <c r="M132" s="205" t="s">
        <v>17</v>
      </c>
      <c r="N132" s="206" t="s">
        <v>43</v>
      </c>
      <c r="O132" s="207">
        <v>0</v>
      </c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9" t="s">
        <v>150</v>
      </c>
      <c r="AT132" s="209" t="s">
        <v>145</v>
      </c>
      <c r="AU132" s="209" t="s">
        <v>82</v>
      </c>
      <c r="AY132" s="19" t="s">
        <v>142</v>
      </c>
      <c r="BE132" s="210">
        <f>IF(N132="základní",J132,0)</f>
        <v>286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9" t="s">
        <v>80</v>
      </c>
      <c r="BK132" s="210">
        <f>ROUND(I132*H132,2)</f>
        <v>286</v>
      </c>
      <c r="BL132" s="19" t="s">
        <v>150</v>
      </c>
      <c r="BM132" s="209" t="s">
        <v>8</v>
      </c>
    </row>
    <row r="133" s="2" customFormat="1">
      <c r="A133" s="34"/>
      <c r="B133" s="35"/>
      <c r="C133" s="36"/>
      <c r="D133" s="211" t="s">
        <v>152</v>
      </c>
      <c r="E133" s="36"/>
      <c r="F133" s="212" t="s">
        <v>981</v>
      </c>
      <c r="G133" s="36"/>
      <c r="H133" s="36"/>
      <c r="I133" s="36"/>
      <c r="J133" s="36"/>
      <c r="K133" s="36"/>
      <c r="L133" s="40"/>
      <c r="M133" s="213"/>
      <c r="N133" s="214"/>
      <c r="O133" s="79"/>
      <c r="P133" s="79"/>
      <c r="Q133" s="79"/>
      <c r="R133" s="79"/>
      <c r="S133" s="79"/>
      <c r="T133" s="80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152</v>
      </c>
      <c r="AU133" s="19" t="s">
        <v>82</v>
      </c>
    </row>
    <row r="134" s="12" customFormat="1" ht="22.8" customHeight="1">
      <c r="A134" s="12"/>
      <c r="B134" s="184"/>
      <c r="C134" s="185"/>
      <c r="D134" s="186" t="s">
        <v>71</v>
      </c>
      <c r="E134" s="197" t="s">
        <v>982</v>
      </c>
      <c r="F134" s="197" t="s">
        <v>983</v>
      </c>
      <c r="G134" s="185"/>
      <c r="H134" s="185"/>
      <c r="I134" s="185"/>
      <c r="J134" s="198">
        <f>BK134</f>
        <v>2182</v>
      </c>
      <c r="K134" s="185"/>
      <c r="L134" s="189"/>
      <c r="M134" s="190"/>
      <c r="N134" s="191"/>
      <c r="O134" s="191"/>
      <c r="P134" s="192">
        <f>SUM(P135:P138)</f>
        <v>0</v>
      </c>
      <c r="Q134" s="191"/>
      <c r="R134" s="192">
        <f>SUM(R135:R138)</f>
        <v>0</v>
      </c>
      <c r="S134" s="191"/>
      <c r="T134" s="193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4" t="s">
        <v>80</v>
      </c>
      <c r="AT134" s="195" t="s">
        <v>71</v>
      </c>
      <c r="AU134" s="195" t="s">
        <v>80</v>
      </c>
      <c r="AY134" s="194" t="s">
        <v>142</v>
      </c>
      <c r="BK134" s="196">
        <f>SUM(BK135:BK138)</f>
        <v>2182</v>
      </c>
    </row>
    <row r="135" s="2" customFormat="1" ht="16.5" customHeight="1">
      <c r="A135" s="34"/>
      <c r="B135" s="35"/>
      <c r="C135" s="199" t="s">
        <v>72</v>
      </c>
      <c r="D135" s="199" t="s">
        <v>145</v>
      </c>
      <c r="E135" s="200" t="s">
        <v>984</v>
      </c>
      <c r="F135" s="201" t="s">
        <v>985</v>
      </c>
      <c r="G135" s="202" t="s">
        <v>843</v>
      </c>
      <c r="H135" s="203">
        <v>1</v>
      </c>
      <c r="I135" s="204">
        <v>528</v>
      </c>
      <c r="J135" s="204">
        <f>ROUND(I135*H135,2)</f>
        <v>528</v>
      </c>
      <c r="K135" s="201" t="s">
        <v>17</v>
      </c>
      <c r="L135" s="40"/>
      <c r="M135" s="205" t="s">
        <v>17</v>
      </c>
      <c r="N135" s="206" t="s">
        <v>43</v>
      </c>
      <c r="O135" s="207">
        <v>0</v>
      </c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9" t="s">
        <v>150</v>
      </c>
      <c r="AT135" s="209" t="s">
        <v>145</v>
      </c>
      <c r="AU135" s="209" t="s">
        <v>82</v>
      </c>
      <c r="AY135" s="19" t="s">
        <v>142</v>
      </c>
      <c r="BE135" s="210">
        <f>IF(N135="základní",J135,0)</f>
        <v>528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9" t="s">
        <v>80</v>
      </c>
      <c r="BK135" s="210">
        <f>ROUND(I135*H135,2)</f>
        <v>528</v>
      </c>
      <c r="BL135" s="19" t="s">
        <v>150</v>
      </c>
      <c r="BM135" s="209" t="s">
        <v>211</v>
      </c>
    </row>
    <row r="136" s="2" customFormat="1">
      <c r="A136" s="34"/>
      <c r="B136" s="35"/>
      <c r="C136" s="36"/>
      <c r="D136" s="211" t="s">
        <v>152</v>
      </c>
      <c r="E136" s="36"/>
      <c r="F136" s="212" t="s">
        <v>985</v>
      </c>
      <c r="G136" s="36"/>
      <c r="H136" s="36"/>
      <c r="I136" s="36"/>
      <c r="J136" s="36"/>
      <c r="K136" s="36"/>
      <c r="L136" s="40"/>
      <c r="M136" s="213"/>
      <c r="N136" s="214"/>
      <c r="O136" s="79"/>
      <c r="P136" s="79"/>
      <c r="Q136" s="79"/>
      <c r="R136" s="79"/>
      <c r="S136" s="79"/>
      <c r="T136" s="80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9" t="s">
        <v>152</v>
      </c>
      <c r="AU136" s="19" t="s">
        <v>82</v>
      </c>
    </row>
    <row r="137" s="2" customFormat="1" ht="16.5" customHeight="1">
      <c r="A137" s="34"/>
      <c r="B137" s="35"/>
      <c r="C137" s="199" t="s">
        <v>72</v>
      </c>
      <c r="D137" s="199" t="s">
        <v>145</v>
      </c>
      <c r="E137" s="200" t="s">
        <v>986</v>
      </c>
      <c r="F137" s="201" t="s">
        <v>987</v>
      </c>
      <c r="G137" s="202" t="s">
        <v>843</v>
      </c>
      <c r="H137" s="203">
        <v>1</v>
      </c>
      <c r="I137" s="204">
        <v>1654</v>
      </c>
      <c r="J137" s="204">
        <f>ROUND(I137*H137,2)</f>
        <v>1654</v>
      </c>
      <c r="K137" s="201" t="s">
        <v>17</v>
      </c>
      <c r="L137" s="40"/>
      <c r="M137" s="205" t="s">
        <v>17</v>
      </c>
      <c r="N137" s="206" t="s">
        <v>43</v>
      </c>
      <c r="O137" s="207">
        <v>0</v>
      </c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9" t="s">
        <v>150</v>
      </c>
      <c r="AT137" s="209" t="s">
        <v>145</v>
      </c>
      <c r="AU137" s="209" t="s">
        <v>82</v>
      </c>
      <c r="AY137" s="19" t="s">
        <v>142</v>
      </c>
      <c r="BE137" s="210">
        <f>IF(N137="základní",J137,0)</f>
        <v>1654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9" t="s">
        <v>80</v>
      </c>
      <c r="BK137" s="210">
        <f>ROUND(I137*H137,2)</f>
        <v>1654</v>
      </c>
      <c r="BL137" s="19" t="s">
        <v>150</v>
      </c>
      <c r="BM137" s="209" t="s">
        <v>227</v>
      </c>
    </row>
    <row r="138" s="2" customFormat="1">
      <c r="A138" s="34"/>
      <c r="B138" s="35"/>
      <c r="C138" s="36"/>
      <c r="D138" s="211" t="s">
        <v>152</v>
      </c>
      <c r="E138" s="36"/>
      <c r="F138" s="212" t="s">
        <v>987</v>
      </c>
      <c r="G138" s="36"/>
      <c r="H138" s="36"/>
      <c r="I138" s="36"/>
      <c r="J138" s="36"/>
      <c r="K138" s="36"/>
      <c r="L138" s="40"/>
      <c r="M138" s="213"/>
      <c r="N138" s="214"/>
      <c r="O138" s="79"/>
      <c r="P138" s="79"/>
      <c r="Q138" s="79"/>
      <c r="R138" s="79"/>
      <c r="S138" s="79"/>
      <c r="T138" s="80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9" t="s">
        <v>152</v>
      </c>
      <c r="AU138" s="19" t="s">
        <v>82</v>
      </c>
    </row>
    <row r="139" s="12" customFormat="1" ht="22.8" customHeight="1">
      <c r="A139" s="12"/>
      <c r="B139" s="184"/>
      <c r="C139" s="185"/>
      <c r="D139" s="186" t="s">
        <v>71</v>
      </c>
      <c r="E139" s="197" t="s">
        <v>988</v>
      </c>
      <c r="F139" s="197" t="s">
        <v>989</v>
      </c>
      <c r="G139" s="185"/>
      <c r="H139" s="185"/>
      <c r="I139" s="185"/>
      <c r="J139" s="198">
        <f>BK139</f>
        <v>1362</v>
      </c>
      <c r="K139" s="185"/>
      <c r="L139" s="189"/>
      <c r="M139" s="190"/>
      <c r="N139" s="191"/>
      <c r="O139" s="191"/>
      <c r="P139" s="192">
        <f>SUM(P140:P145)</f>
        <v>0</v>
      </c>
      <c r="Q139" s="191"/>
      <c r="R139" s="192">
        <f>SUM(R140:R145)</f>
        <v>0</v>
      </c>
      <c r="S139" s="191"/>
      <c r="T139" s="193">
        <f>SUM(T140:T145)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4" t="s">
        <v>80</v>
      </c>
      <c r="AT139" s="195" t="s">
        <v>71</v>
      </c>
      <c r="AU139" s="195" t="s">
        <v>80</v>
      </c>
      <c r="AY139" s="194" t="s">
        <v>142</v>
      </c>
      <c r="BK139" s="196">
        <f>SUM(BK140:BK145)</f>
        <v>1362</v>
      </c>
    </row>
    <row r="140" s="2" customFormat="1" ht="16.5" customHeight="1">
      <c r="A140" s="34"/>
      <c r="B140" s="35"/>
      <c r="C140" s="199" t="s">
        <v>72</v>
      </c>
      <c r="D140" s="199" t="s">
        <v>145</v>
      </c>
      <c r="E140" s="200" t="s">
        <v>990</v>
      </c>
      <c r="F140" s="201" t="s">
        <v>991</v>
      </c>
      <c r="G140" s="202" t="s">
        <v>843</v>
      </c>
      <c r="H140" s="203">
        <v>2</v>
      </c>
      <c r="I140" s="204">
        <v>102</v>
      </c>
      <c r="J140" s="204">
        <f>ROUND(I140*H140,2)</f>
        <v>204</v>
      </c>
      <c r="K140" s="201" t="s">
        <v>17</v>
      </c>
      <c r="L140" s="40"/>
      <c r="M140" s="205" t="s">
        <v>17</v>
      </c>
      <c r="N140" s="206" t="s">
        <v>43</v>
      </c>
      <c r="O140" s="207">
        <v>0</v>
      </c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9" t="s">
        <v>150</v>
      </c>
      <c r="AT140" s="209" t="s">
        <v>145</v>
      </c>
      <c r="AU140" s="209" t="s">
        <v>82</v>
      </c>
      <c r="AY140" s="19" t="s">
        <v>142</v>
      </c>
      <c r="BE140" s="210">
        <f>IF(N140="základní",J140,0)</f>
        <v>204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9" t="s">
        <v>80</v>
      </c>
      <c r="BK140" s="210">
        <f>ROUND(I140*H140,2)</f>
        <v>204</v>
      </c>
      <c r="BL140" s="19" t="s">
        <v>150</v>
      </c>
      <c r="BM140" s="209" t="s">
        <v>286</v>
      </c>
    </row>
    <row r="141" s="2" customFormat="1">
      <c r="A141" s="34"/>
      <c r="B141" s="35"/>
      <c r="C141" s="36"/>
      <c r="D141" s="211" t="s">
        <v>152</v>
      </c>
      <c r="E141" s="36"/>
      <c r="F141" s="212" t="s">
        <v>991</v>
      </c>
      <c r="G141" s="36"/>
      <c r="H141" s="36"/>
      <c r="I141" s="36"/>
      <c r="J141" s="36"/>
      <c r="K141" s="36"/>
      <c r="L141" s="40"/>
      <c r="M141" s="213"/>
      <c r="N141" s="214"/>
      <c r="O141" s="79"/>
      <c r="P141" s="79"/>
      <c r="Q141" s="79"/>
      <c r="R141" s="79"/>
      <c r="S141" s="79"/>
      <c r="T141" s="80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152</v>
      </c>
      <c r="AU141" s="19" t="s">
        <v>82</v>
      </c>
    </row>
    <row r="142" s="2" customFormat="1" ht="16.5" customHeight="1">
      <c r="A142" s="34"/>
      <c r="B142" s="35"/>
      <c r="C142" s="199" t="s">
        <v>72</v>
      </c>
      <c r="D142" s="199" t="s">
        <v>145</v>
      </c>
      <c r="E142" s="200" t="s">
        <v>992</v>
      </c>
      <c r="F142" s="201" t="s">
        <v>993</v>
      </c>
      <c r="G142" s="202" t="s">
        <v>148</v>
      </c>
      <c r="H142" s="203">
        <v>4</v>
      </c>
      <c r="I142" s="204">
        <v>175</v>
      </c>
      <c r="J142" s="204">
        <f>ROUND(I142*H142,2)</f>
        <v>700</v>
      </c>
      <c r="K142" s="201" t="s">
        <v>17</v>
      </c>
      <c r="L142" s="40"/>
      <c r="M142" s="205" t="s">
        <v>17</v>
      </c>
      <c r="N142" s="206" t="s">
        <v>43</v>
      </c>
      <c r="O142" s="207">
        <v>0</v>
      </c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9" t="s">
        <v>150</v>
      </c>
      <c r="AT142" s="209" t="s">
        <v>145</v>
      </c>
      <c r="AU142" s="209" t="s">
        <v>82</v>
      </c>
      <c r="AY142" s="19" t="s">
        <v>142</v>
      </c>
      <c r="BE142" s="210">
        <f>IF(N142="základní",J142,0)</f>
        <v>700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9" t="s">
        <v>80</v>
      </c>
      <c r="BK142" s="210">
        <f>ROUND(I142*H142,2)</f>
        <v>700</v>
      </c>
      <c r="BL142" s="19" t="s">
        <v>150</v>
      </c>
      <c r="BM142" s="209" t="s">
        <v>299</v>
      </c>
    </row>
    <row r="143" s="2" customFormat="1">
      <c r="A143" s="34"/>
      <c r="B143" s="35"/>
      <c r="C143" s="36"/>
      <c r="D143" s="211" t="s">
        <v>152</v>
      </c>
      <c r="E143" s="36"/>
      <c r="F143" s="212" t="s">
        <v>993</v>
      </c>
      <c r="G143" s="36"/>
      <c r="H143" s="36"/>
      <c r="I143" s="36"/>
      <c r="J143" s="36"/>
      <c r="K143" s="36"/>
      <c r="L143" s="40"/>
      <c r="M143" s="213"/>
      <c r="N143" s="214"/>
      <c r="O143" s="79"/>
      <c r="P143" s="79"/>
      <c r="Q143" s="79"/>
      <c r="R143" s="79"/>
      <c r="S143" s="79"/>
      <c r="T143" s="80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152</v>
      </c>
      <c r="AU143" s="19" t="s">
        <v>82</v>
      </c>
    </row>
    <row r="144" s="2" customFormat="1" ht="16.5" customHeight="1">
      <c r="A144" s="34"/>
      <c r="B144" s="35"/>
      <c r="C144" s="199" t="s">
        <v>72</v>
      </c>
      <c r="D144" s="199" t="s">
        <v>145</v>
      </c>
      <c r="E144" s="200" t="s">
        <v>994</v>
      </c>
      <c r="F144" s="201" t="s">
        <v>995</v>
      </c>
      <c r="G144" s="202" t="s">
        <v>148</v>
      </c>
      <c r="H144" s="203">
        <v>2</v>
      </c>
      <c r="I144" s="204">
        <v>229</v>
      </c>
      <c r="J144" s="204">
        <f>ROUND(I144*H144,2)</f>
        <v>458</v>
      </c>
      <c r="K144" s="201" t="s">
        <v>17</v>
      </c>
      <c r="L144" s="40"/>
      <c r="M144" s="205" t="s">
        <v>17</v>
      </c>
      <c r="N144" s="206" t="s">
        <v>43</v>
      </c>
      <c r="O144" s="207">
        <v>0</v>
      </c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9" t="s">
        <v>150</v>
      </c>
      <c r="AT144" s="209" t="s">
        <v>145</v>
      </c>
      <c r="AU144" s="209" t="s">
        <v>82</v>
      </c>
      <c r="AY144" s="19" t="s">
        <v>142</v>
      </c>
      <c r="BE144" s="210">
        <f>IF(N144="základní",J144,0)</f>
        <v>458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9" t="s">
        <v>80</v>
      </c>
      <c r="BK144" s="210">
        <f>ROUND(I144*H144,2)</f>
        <v>458</v>
      </c>
      <c r="BL144" s="19" t="s">
        <v>150</v>
      </c>
      <c r="BM144" s="209" t="s">
        <v>312</v>
      </c>
    </row>
    <row r="145" s="2" customFormat="1">
      <c r="A145" s="34"/>
      <c r="B145" s="35"/>
      <c r="C145" s="36"/>
      <c r="D145" s="211" t="s">
        <v>152</v>
      </c>
      <c r="E145" s="36"/>
      <c r="F145" s="212" t="s">
        <v>995</v>
      </c>
      <c r="G145" s="36"/>
      <c r="H145" s="36"/>
      <c r="I145" s="36"/>
      <c r="J145" s="36"/>
      <c r="K145" s="36"/>
      <c r="L145" s="40"/>
      <c r="M145" s="213"/>
      <c r="N145" s="214"/>
      <c r="O145" s="79"/>
      <c r="P145" s="79"/>
      <c r="Q145" s="79"/>
      <c r="R145" s="79"/>
      <c r="S145" s="79"/>
      <c r="T145" s="80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152</v>
      </c>
      <c r="AU145" s="19" t="s">
        <v>82</v>
      </c>
    </row>
    <row r="146" s="12" customFormat="1" ht="22.8" customHeight="1">
      <c r="A146" s="12"/>
      <c r="B146" s="184"/>
      <c r="C146" s="185"/>
      <c r="D146" s="186" t="s">
        <v>71</v>
      </c>
      <c r="E146" s="197" t="s">
        <v>996</v>
      </c>
      <c r="F146" s="197" t="s">
        <v>997</v>
      </c>
      <c r="G146" s="185"/>
      <c r="H146" s="185"/>
      <c r="I146" s="185"/>
      <c r="J146" s="198">
        <f>BK146</f>
        <v>226.80000000000004</v>
      </c>
      <c r="K146" s="185"/>
      <c r="L146" s="189"/>
      <c r="M146" s="190"/>
      <c r="N146" s="191"/>
      <c r="O146" s="191"/>
      <c r="P146" s="192">
        <f>SUM(P147:P162)</f>
        <v>0</v>
      </c>
      <c r="Q146" s="191"/>
      <c r="R146" s="192">
        <f>SUM(R147:R162)</f>
        <v>0</v>
      </c>
      <c r="S146" s="191"/>
      <c r="T146" s="193">
        <f>SUM(T147:T162)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4" t="s">
        <v>80</v>
      </c>
      <c r="AT146" s="195" t="s">
        <v>71</v>
      </c>
      <c r="AU146" s="195" t="s">
        <v>80</v>
      </c>
      <c r="AY146" s="194" t="s">
        <v>142</v>
      </c>
      <c r="BK146" s="196">
        <f>SUM(BK147:BK162)</f>
        <v>226.80000000000004</v>
      </c>
    </row>
    <row r="147" s="2" customFormat="1" ht="16.5" customHeight="1">
      <c r="A147" s="34"/>
      <c r="B147" s="35"/>
      <c r="C147" s="199" t="s">
        <v>72</v>
      </c>
      <c r="D147" s="199" t="s">
        <v>145</v>
      </c>
      <c r="E147" s="200" t="s">
        <v>998</v>
      </c>
      <c r="F147" s="201" t="s">
        <v>999</v>
      </c>
      <c r="G147" s="202" t="s">
        <v>843</v>
      </c>
      <c r="H147" s="203">
        <v>2</v>
      </c>
      <c r="I147" s="204">
        <v>26.399999999999999</v>
      </c>
      <c r="J147" s="204">
        <f>ROUND(I147*H147,2)</f>
        <v>52.799999999999997</v>
      </c>
      <c r="K147" s="201" t="s">
        <v>17</v>
      </c>
      <c r="L147" s="40"/>
      <c r="M147" s="205" t="s">
        <v>17</v>
      </c>
      <c r="N147" s="206" t="s">
        <v>43</v>
      </c>
      <c r="O147" s="207">
        <v>0</v>
      </c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9" t="s">
        <v>150</v>
      </c>
      <c r="AT147" s="209" t="s">
        <v>145</v>
      </c>
      <c r="AU147" s="209" t="s">
        <v>82</v>
      </c>
      <c r="AY147" s="19" t="s">
        <v>142</v>
      </c>
      <c r="BE147" s="210">
        <f>IF(N147="základní",J147,0)</f>
        <v>52.799999999999997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9" t="s">
        <v>80</v>
      </c>
      <c r="BK147" s="210">
        <f>ROUND(I147*H147,2)</f>
        <v>52.799999999999997</v>
      </c>
      <c r="BL147" s="19" t="s">
        <v>150</v>
      </c>
      <c r="BM147" s="209" t="s">
        <v>325</v>
      </c>
    </row>
    <row r="148" s="2" customFormat="1">
      <c r="A148" s="34"/>
      <c r="B148" s="35"/>
      <c r="C148" s="36"/>
      <c r="D148" s="211" t="s">
        <v>152</v>
      </c>
      <c r="E148" s="36"/>
      <c r="F148" s="212" t="s">
        <v>999</v>
      </c>
      <c r="G148" s="36"/>
      <c r="H148" s="36"/>
      <c r="I148" s="36"/>
      <c r="J148" s="36"/>
      <c r="K148" s="36"/>
      <c r="L148" s="40"/>
      <c r="M148" s="213"/>
      <c r="N148" s="214"/>
      <c r="O148" s="79"/>
      <c r="P148" s="79"/>
      <c r="Q148" s="79"/>
      <c r="R148" s="79"/>
      <c r="S148" s="79"/>
      <c r="T148" s="80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9" t="s">
        <v>152</v>
      </c>
      <c r="AU148" s="19" t="s">
        <v>82</v>
      </c>
    </row>
    <row r="149" s="2" customFormat="1" ht="16.5" customHeight="1">
      <c r="A149" s="34"/>
      <c r="B149" s="35"/>
      <c r="C149" s="199" t="s">
        <v>72</v>
      </c>
      <c r="D149" s="199" t="s">
        <v>145</v>
      </c>
      <c r="E149" s="200" t="s">
        <v>1000</v>
      </c>
      <c r="F149" s="201" t="s">
        <v>1001</v>
      </c>
      <c r="G149" s="202" t="s">
        <v>843</v>
      </c>
      <c r="H149" s="203">
        <v>2</v>
      </c>
      <c r="I149" s="204">
        <v>4.7000000000000002</v>
      </c>
      <c r="J149" s="204">
        <f>ROUND(I149*H149,2)</f>
        <v>9.4000000000000004</v>
      </c>
      <c r="K149" s="201" t="s">
        <v>17</v>
      </c>
      <c r="L149" s="40"/>
      <c r="M149" s="205" t="s">
        <v>17</v>
      </c>
      <c r="N149" s="206" t="s">
        <v>43</v>
      </c>
      <c r="O149" s="207">
        <v>0</v>
      </c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9" t="s">
        <v>150</v>
      </c>
      <c r="AT149" s="209" t="s">
        <v>145</v>
      </c>
      <c r="AU149" s="209" t="s">
        <v>82</v>
      </c>
      <c r="AY149" s="19" t="s">
        <v>142</v>
      </c>
      <c r="BE149" s="210">
        <f>IF(N149="základní",J149,0)</f>
        <v>9.4000000000000004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9" t="s">
        <v>80</v>
      </c>
      <c r="BK149" s="210">
        <f>ROUND(I149*H149,2)</f>
        <v>9.4000000000000004</v>
      </c>
      <c r="BL149" s="19" t="s">
        <v>150</v>
      </c>
      <c r="BM149" s="209" t="s">
        <v>338</v>
      </c>
    </row>
    <row r="150" s="2" customFormat="1">
      <c r="A150" s="34"/>
      <c r="B150" s="35"/>
      <c r="C150" s="36"/>
      <c r="D150" s="211" t="s">
        <v>152</v>
      </c>
      <c r="E150" s="36"/>
      <c r="F150" s="212" t="s">
        <v>1001</v>
      </c>
      <c r="G150" s="36"/>
      <c r="H150" s="36"/>
      <c r="I150" s="36"/>
      <c r="J150" s="36"/>
      <c r="K150" s="36"/>
      <c r="L150" s="40"/>
      <c r="M150" s="213"/>
      <c r="N150" s="214"/>
      <c r="O150" s="79"/>
      <c r="P150" s="79"/>
      <c r="Q150" s="79"/>
      <c r="R150" s="79"/>
      <c r="S150" s="79"/>
      <c r="T150" s="80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9" t="s">
        <v>152</v>
      </c>
      <c r="AU150" s="19" t="s">
        <v>82</v>
      </c>
    </row>
    <row r="151" s="2" customFormat="1" ht="16.5" customHeight="1">
      <c r="A151" s="34"/>
      <c r="B151" s="35"/>
      <c r="C151" s="199" t="s">
        <v>72</v>
      </c>
      <c r="D151" s="199" t="s">
        <v>145</v>
      </c>
      <c r="E151" s="200" t="s">
        <v>1002</v>
      </c>
      <c r="F151" s="201" t="s">
        <v>1003</v>
      </c>
      <c r="G151" s="202" t="s">
        <v>843</v>
      </c>
      <c r="H151" s="203">
        <v>2</v>
      </c>
      <c r="I151" s="204">
        <v>12.9</v>
      </c>
      <c r="J151" s="204">
        <f>ROUND(I151*H151,2)</f>
        <v>25.800000000000001</v>
      </c>
      <c r="K151" s="201" t="s">
        <v>17</v>
      </c>
      <c r="L151" s="40"/>
      <c r="M151" s="205" t="s">
        <v>17</v>
      </c>
      <c r="N151" s="206" t="s">
        <v>43</v>
      </c>
      <c r="O151" s="207">
        <v>0</v>
      </c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9" t="s">
        <v>150</v>
      </c>
      <c r="AT151" s="209" t="s">
        <v>145</v>
      </c>
      <c r="AU151" s="209" t="s">
        <v>82</v>
      </c>
      <c r="AY151" s="19" t="s">
        <v>142</v>
      </c>
      <c r="BE151" s="210">
        <f>IF(N151="základní",J151,0)</f>
        <v>25.800000000000001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9" t="s">
        <v>80</v>
      </c>
      <c r="BK151" s="210">
        <f>ROUND(I151*H151,2)</f>
        <v>25.800000000000001</v>
      </c>
      <c r="BL151" s="19" t="s">
        <v>150</v>
      </c>
      <c r="BM151" s="209" t="s">
        <v>438</v>
      </c>
    </row>
    <row r="152" s="2" customFormat="1">
      <c r="A152" s="34"/>
      <c r="B152" s="35"/>
      <c r="C152" s="36"/>
      <c r="D152" s="211" t="s">
        <v>152</v>
      </c>
      <c r="E152" s="36"/>
      <c r="F152" s="212" t="s">
        <v>1003</v>
      </c>
      <c r="G152" s="36"/>
      <c r="H152" s="36"/>
      <c r="I152" s="36"/>
      <c r="J152" s="36"/>
      <c r="K152" s="36"/>
      <c r="L152" s="40"/>
      <c r="M152" s="213"/>
      <c r="N152" s="214"/>
      <c r="O152" s="79"/>
      <c r="P152" s="79"/>
      <c r="Q152" s="79"/>
      <c r="R152" s="79"/>
      <c r="S152" s="79"/>
      <c r="T152" s="80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9" t="s">
        <v>152</v>
      </c>
      <c r="AU152" s="19" t="s">
        <v>82</v>
      </c>
    </row>
    <row r="153" s="2" customFormat="1" ht="16.5" customHeight="1">
      <c r="A153" s="34"/>
      <c r="B153" s="35"/>
      <c r="C153" s="199" t="s">
        <v>72</v>
      </c>
      <c r="D153" s="199" t="s">
        <v>145</v>
      </c>
      <c r="E153" s="200" t="s">
        <v>1004</v>
      </c>
      <c r="F153" s="201" t="s">
        <v>1005</v>
      </c>
      <c r="G153" s="202" t="s">
        <v>843</v>
      </c>
      <c r="H153" s="203">
        <v>2</v>
      </c>
      <c r="I153" s="204">
        <v>3.6000000000000001</v>
      </c>
      <c r="J153" s="204">
        <f>ROUND(I153*H153,2)</f>
        <v>7.2000000000000002</v>
      </c>
      <c r="K153" s="201" t="s">
        <v>17</v>
      </c>
      <c r="L153" s="40"/>
      <c r="M153" s="205" t="s">
        <v>17</v>
      </c>
      <c r="N153" s="206" t="s">
        <v>43</v>
      </c>
      <c r="O153" s="207">
        <v>0</v>
      </c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9" t="s">
        <v>150</v>
      </c>
      <c r="AT153" s="209" t="s">
        <v>145</v>
      </c>
      <c r="AU153" s="209" t="s">
        <v>82</v>
      </c>
      <c r="AY153" s="19" t="s">
        <v>142</v>
      </c>
      <c r="BE153" s="210">
        <f>IF(N153="základní",J153,0)</f>
        <v>7.2000000000000002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9" t="s">
        <v>80</v>
      </c>
      <c r="BK153" s="210">
        <f>ROUND(I153*H153,2)</f>
        <v>7.2000000000000002</v>
      </c>
      <c r="BL153" s="19" t="s">
        <v>150</v>
      </c>
      <c r="BM153" s="209" t="s">
        <v>1006</v>
      </c>
    </row>
    <row r="154" s="2" customFormat="1">
      <c r="A154" s="34"/>
      <c r="B154" s="35"/>
      <c r="C154" s="36"/>
      <c r="D154" s="211" t="s">
        <v>152</v>
      </c>
      <c r="E154" s="36"/>
      <c r="F154" s="212" t="s">
        <v>1005</v>
      </c>
      <c r="G154" s="36"/>
      <c r="H154" s="36"/>
      <c r="I154" s="36"/>
      <c r="J154" s="36"/>
      <c r="K154" s="36"/>
      <c r="L154" s="40"/>
      <c r="M154" s="213"/>
      <c r="N154" s="214"/>
      <c r="O154" s="79"/>
      <c r="P154" s="79"/>
      <c r="Q154" s="79"/>
      <c r="R154" s="79"/>
      <c r="S154" s="79"/>
      <c r="T154" s="80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9" t="s">
        <v>152</v>
      </c>
      <c r="AU154" s="19" t="s">
        <v>82</v>
      </c>
    </row>
    <row r="155" s="2" customFormat="1" ht="16.5" customHeight="1">
      <c r="A155" s="34"/>
      <c r="B155" s="35"/>
      <c r="C155" s="199" t="s">
        <v>72</v>
      </c>
      <c r="D155" s="199" t="s">
        <v>145</v>
      </c>
      <c r="E155" s="200" t="s">
        <v>1007</v>
      </c>
      <c r="F155" s="201" t="s">
        <v>1008</v>
      </c>
      <c r="G155" s="202" t="s">
        <v>843</v>
      </c>
      <c r="H155" s="203">
        <v>7</v>
      </c>
      <c r="I155" s="204">
        <v>12.199999999999999</v>
      </c>
      <c r="J155" s="204">
        <f>ROUND(I155*H155,2)</f>
        <v>85.400000000000006</v>
      </c>
      <c r="K155" s="201" t="s">
        <v>17</v>
      </c>
      <c r="L155" s="40"/>
      <c r="M155" s="205" t="s">
        <v>17</v>
      </c>
      <c r="N155" s="206" t="s">
        <v>43</v>
      </c>
      <c r="O155" s="207">
        <v>0</v>
      </c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9" t="s">
        <v>150</v>
      </c>
      <c r="AT155" s="209" t="s">
        <v>145</v>
      </c>
      <c r="AU155" s="209" t="s">
        <v>82</v>
      </c>
      <c r="AY155" s="19" t="s">
        <v>142</v>
      </c>
      <c r="BE155" s="210">
        <f>IF(N155="základní",J155,0)</f>
        <v>85.400000000000006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9" t="s">
        <v>80</v>
      </c>
      <c r="BK155" s="210">
        <f>ROUND(I155*H155,2)</f>
        <v>85.400000000000006</v>
      </c>
      <c r="BL155" s="19" t="s">
        <v>150</v>
      </c>
      <c r="BM155" s="209" t="s">
        <v>251</v>
      </c>
    </row>
    <row r="156" s="2" customFormat="1">
      <c r="A156" s="34"/>
      <c r="B156" s="35"/>
      <c r="C156" s="36"/>
      <c r="D156" s="211" t="s">
        <v>152</v>
      </c>
      <c r="E156" s="36"/>
      <c r="F156" s="212" t="s">
        <v>1008</v>
      </c>
      <c r="G156" s="36"/>
      <c r="H156" s="36"/>
      <c r="I156" s="36"/>
      <c r="J156" s="36"/>
      <c r="K156" s="36"/>
      <c r="L156" s="40"/>
      <c r="M156" s="213"/>
      <c r="N156" s="214"/>
      <c r="O156" s="79"/>
      <c r="P156" s="79"/>
      <c r="Q156" s="79"/>
      <c r="R156" s="79"/>
      <c r="S156" s="79"/>
      <c r="T156" s="80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9" t="s">
        <v>152</v>
      </c>
      <c r="AU156" s="19" t="s">
        <v>82</v>
      </c>
    </row>
    <row r="157" s="2" customFormat="1" ht="16.5" customHeight="1">
      <c r="A157" s="34"/>
      <c r="B157" s="35"/>
      <c r="C157" s="199" t="s">
        <v>72</v>
      </c>
      <c r="D157" s="199" t="s">
        <v>145</v>
      </c>
      <c r="E157" s="200" t="s">
        <v>1009</v>
      </c>
      <c r="F157" s="201" t="s">
        <v>1010</v>
      </c>
      <c r="G157" s="202" t="s">
        <v>843</v>
      </c>
      <c r="H157" s="203">
        <v>7</v>
      </c>
      <c r="I157" s="204">
        <v>3.2000000000000002</v>
      </c>
      <c r="J157" s="204">
        <f>ROUND(I157*H157,2)</f>
        <v>22.399999999999999</v>
      </c>
      <c r="K157" s="201" t="s">
        <v>17</v>
      </c>
      <c r="L157" s="40"/>
      <c r="M157" s="205" t="s">
        <v>17</v>
      </c>
      <c r="N157" s="206" t="s">
        <v>43</v>
      </c>
      <c r="O157" s="207">
        <v>0</v>
      </c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9" t="s">
        <v>150</v>
      </c>
      <c r="AT157" s="209" t="s">
        <v>145</v>
      </c>
      <c r="AU157" s="209" t="s">
        <v>82</v>
      </c>
      <c r="AY157" s="19" t="s">
        <v>142</v>
      </c>
      <c r="BE157" s="210">
        <f>IF(N157="základní",J157,0)</f>
        <v>22.399999999999999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9" t="s">
        <v>80</v>
      </c>
      <c r="BK157" s="210">
        <f>ROUND(I157*H157,2)</f>
        <v>22.399999999999999</v>
      </c>
      <c r="BL157" s="19" t="s">
        <v>150</v>
      </c>
      <c r="BM157" s="209" t="s">
        <v>266</v>
      </c>
    </row>
    <row r="158" s="2" customFormat="1">
      <c r="A158" s="34"/>
      <c r="B158" s="35"/>
      <c r="C158" s="36"/>
      <c r="D158" s="211" t="s">
        <v>152</v>
      </c>
      <c r="E158" s="36"/>
      <c r="F158" s="212" t="s">
        <v>1010</v>
      </c>
      <c r="G158" s="36"/>
      <c r="H158" s="36"/>
      <c r="I158" s="36"/>
      <c r="J158" s="36"/>
      <c r="K158" s="36"/>
      <c r="L158" s="40"/>
      <c r="M158" s="213"/>
      <c r="N158" s="214"/>
      <c r="O158" s="79"/>
      <c r="P158" s="79"/>
      <c r="Q158" s="79"/>
      <c r="R158" s="79"/>
      <c r="S158" s="79"/>
      <c r="T158" s="80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9" t="s">
        <v>152</v>
      </c>
      <c r="AU158" s="19" t="s">
        <v>82</v>
      </c>
    </row>
    <row r="159" s="2" customFormat="1" ht="16.5" customHeight="1">
      <c r="A159" s="34"/>
      <c r="B159" s="35"/>
      <c r="C159" s="199" t="s">
        <v>72</v>
      </c>
      <c r="D159" s="199" t="s">
        <v>145</v>
      </c>
      <c r="E159" s="200" t="s">
        <v>1011</v>
      </c>
      <c r="F159" s="201" t="s">
        <v>1012</v>
      </c>
      <c r="G159" s="202" t="s">
        <v>843</v>
      </c>
      <c r="H159" s="203">
        <v>2</v>
      </c>
      <c r="I159" s="204">
        <v>9.4000000000000004</v>
      </c>
      <c r="J159" s="204">
        <f>ROUND(I159*H159,2)</f>
        <v>18.800000000000001</v>
      </c>
      <c r="K159" s="201" t="s">
        <v>17</v>
      </c>
      <c r="L159" s="40"/>
      <c r="M159" s="205" t="s">
        <v>17</v>
      </c>
      <c r="N159" s="206" t="s">
        <v>43</v>
      </c>
      <c r="O159" s="207">
        <v>0</v>
      </c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9" t="s">
        <v>150</v>
      </c>
      <c r="AT159" s="209" t="s">
        <v>145</v>
      </c>
      <c r="AU159" s="209" t="s">
        <v>82</v>
      </c>
      <c r="AY159" s="19" t="s">
        <v>142</v>
      </c>
      <c r="BE159" s="210">
        <f>IF(N159="základní",J159,0)</f>
        <v>18.800000000000001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9" t="s">
        <v>80</v>
      </c>
      <c r="BK159" s="210">
        <f>ROUND(I159*H159,2)</f>
        <v>18.800000000000001</v>
      </c>
      <c r="BL159" s="19" t="s">
        <v>150</v>
      </c>
      <c r="BM159" s="209" t="s">
        <v>279</v>
      </c>
    </row>
    <row r="160" s="2" customFormat="1">
      <c r="A160" s="34"/>
      <c r="B160" s="35"/>
      <c r="C160" s="36"/>
      <c r="D160" s="211" t="s">
        <v>152</v>
      </c>
      <c r="E160" s="36"/>
      <c r="F160" s="212" t="s">
        <v>1012</v>
      </c>
      <c r="G160" s="36"/>
      <c r="H160" s="36"/>
      <c r="I160" s="36"/>
      <c r="J160" s="36"/>
      <c r="K160" s="36"/>
      <c r="L160" s="40"/>
      <c r="M160" s="213"/>
      <c r="N160" s="214"/>
      <c r="O160" s="79"/>
      <c r="P160" s="79"/>
      <c r="Q160" s="79"/>
      <c r="R160" s="79"/>
      <c r="S160" s="79"/>
      <c r="T160" s="80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9" t="s">
        <v>152</v>
      </c>
      <c r="AU160" s="19" t="s">
        <v>82</v>
      </c>
    </row>
    <row r="161" s="2" customFormat="1" ht="16.5" customHeight="1">
      <c r="A161" s="34"/>
      <c r="B161" s="35"/>
      <c r="C161" s="199" t="s">
        <v>72</v>
      </c>
      <c r="D161" s="199" t="s">
        <v>145</v>
      </c>
      <c r="E161" s="200" t="s">
        <v>1013</v>
      </c>
      <c r="F161" s="201" t="s">
        <v>1014</v>
      </c>
      <c r="G161" s="202" t="s">
        <v>843</v>
      </c>
      <c r="H161" s="203">
        <v>2</v>
      </c>
      <c r="I161" s="204">
        <v>2.5</v>
      </c>
      <c r="J161" s="204">
        <f>ROUND(I161*H161,2)</f>
        <v>5</v>
      </c>
      <c r="K161" s="201" t="s">
        <v>17</v>
      </c>
      <c r="L161" s="40"/>
      <c r="M161" s="205" t="s">
        <v>17</v>
      </c>
      <c r="N161" s="206" t="s">
        <v>43</v>
      </c>
      <c r="O161" s="207">
        <v>0</v>
      </c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9" t="s">
        <v>150</v>
      </c>
      <c r="AT161" s="209" t="s">
        <v>145</v>
      </c>
      <c r="AU161" s="209" t="s">
        <v>82</v>
      </c>
      <c r="AY161" s="19" t="s">
        <v>142</v>
      </c>
      <c r="BE161" s="210">
        <f>IF(N161="základní",J161,0)</f>
        <v>5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9" t="s">
        <v>80</v>
      </c>
      <c r="BK161" s="210">
        <f>ROUND(I161*H161,2)</f>
        <v>5</v>
      </c>
      <c r="BL161" s="19" t="s">
        <v>150</v>
      </c>
      <c r="BM161" s="209" t="s">
        <v>489</v>
      </c>
    </row>
    <row r="162" s="2" customFormat="1">
      <c r="A162" s="34"/>
      <c r="B162" s="35"/>
      <c r="C162" s="36"/>
      <c r="D162" s="211" t="s">
        <v>152</v>
      </c>
      <c r="E162" s="36"/>
      <c r="F162" s="212" t="s">
        <v>1014</v>
      </c>
      <c r="G162" s="36"/>
      <c r="H162" s="36"/>
      <c r="I162" s="36"/>
      <c r="J162" s="36"/>
      <c r="K162" s="36"/>
      <c r="L162" s="40"/>
      <c r="M162" s="213"/>
      <c r="N162" s="214"/>
      <c r="O162" s="79"/>
      <c r="P162" s="79"/>
      <c r="Q162" s="79"/>
      <c r="R162" s="79"/>
      <c r="S162" s="79"/>
      <c r="T162" s="80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9" t="s">
        <v>152</v>
      </c>
      <c r="AU162" s="19" t="s">
        <v>82</v>
      </c>
    </row>
    <row r="163" s="12" customFormat="1" ht="22.8" customHeight="1">
      <c r="A163" s="12"/>
      <c r="B163" s="184"/>
      <c r="C163" s="185"/>
      <c r="D163" s="186" t="s">
        <v>71</v>
      </c>
      <c r="E163" s="197" t="s">
        <v>1015</v>
      </c>
      <c r="F163" s="197" t="s">
        <v>1016</v>
      </c>
      <c r="G163" s="185"/>
      <c r="H163" s="185"/>
      <c r="I163" s="185"/>
      <c r="J163" s="198">
        <f>BK163</f>
        <v>576</v>
      </c>
      <c r="K163" s="185"/>
      <c r="L163" s="189"/>
      <c r="M163" s="190"/>
      <c r="N163" s="191"/>
      <c r="O163" s="191"/>
      <c r="P163" s="192">
        <f>SUM(P164:P167)</f>
        <v>0</v>
      </c>
      <c r="Q163" s="191"/>
      <c r="R163" s="192">
        <f>SUM(R164:R167)</f>
        <v>0</v>
      </c>
      <c r="S163" s="191"/>
      <c r="T163" s="193">
        <f>SUM(T164:T167)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94" t="s">
        <v>80</v>
      </c>
      <c r="AT163" s="195" t="s">
        <v>71</v>
      </c>
      <c r="AU163" s="195" t="s">
        <v>80</v>
      </c>
      <c r="AY163" s="194" t="s">
        <v>142</v>
      </c>
      <c r="BK163" s="196">
        <f>SUM(BK164:BK167)</f>
        <v>576</v>
      </c>
    </row>
    <row r="164" s="2" customFormat="1" ht="16.5" customHeight="1">
      <c r="A164" s="34"/>
      <c r="B164" s="35"/>
      <c r="C164" s="199" t="s">
        <v>72</v>
      </c>
      <c r="D164" s="199" t="s">
        <v>145</v>
      </c>
      <c r="E164" s="200" t="s">
        <v>1017</v>
      </c>
      <c r="F164" s="201" t="s">
        <v>1018</v>
      </c>
      <c r="G164" s="202" t="s">
        <v>843</v>
      </c>
      <c r="H164" s="203">
        <v>1</v>
      </c>
      <c r="I164" s="204">
        <v>283</v>
      </c>
      <c r="J164" s="204">
        <f>ROUND(I164*H164,2)</f>
        <v>283</v>
      </c>
      <c r="K164" s="201" t="s">
        <v>17</v>
      </c>
      <c r="L164" s="40"/>
      <c r="M164" s="205" t="s">
        <v>17</v>
      </c>
      <c r="N164" s="206" t="s">
        <v>43</v>
      </c>
      <c r="O164" s="207">
        <v>0</v>
      </c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9" t="s">
        <v>150</v>
      </c>
      <c r="AT164" s="209" t="s">
        <v>145</v>
      </c>
      <c r="AU164" s="209" t="s">
        <v>82</v>
      </c>
      <c r="AY164" s="19" t="s">
        <v>142</v>
      </c>
      <c r="BE164" s="210">
        <f>IF(N164="základní",J164,0)</f>
        <v>283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9" t="s">
        <v>80</v>
      </c>
      <c r="BK164" s="210">
        <f>ROUND(I164*H164,2)</f>
        <v>283</v>
      </c>
      <c r="BL164" s="19" t="s">
        <v>150</v>
      </c>
      <c r="BM164" s="209" t="s">
        <v>461</v>
      </c>
    </row>
    <row r="165" s="2" customFormat="1">
      <c r="A165" s="34"/>
      <c r="B165" s="35"/>
      <c r="C165" s="36"/>
      <c r="D165" s="211" t="s">
        <v>152</v>
      </c>
      <c r="E165" s="36"/>
      <c r="F165" s="212" t="s">
        <v>1018</v>
      </c>
      <c r="G165" s="36"/>
      <c r="H165" s="36"/>
      <c r="I165" s="36"/>
      <c r="J165" s="36"/>
      <c r="K165" s="36"/>
      <c r="L165" s="40"/>
      <c r="M165" s="213"/>
      <c r="N165" s="214"/>
      <c r="O165" s="79"/>
      <c r="P165" s="79"/>
      <c r="Q165" s="79"/>
      <c r="R165" s="79"/>
      <c r="S165" s="79"/>
      <c r="T165" s="80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9" t="s">
        <v>152</v>
      </c>
      <c r="AU165" s="19" t="s">
        <v>82</v>
      </c>
    </row>
    <row r="166" s="2" customFormat="1" ht="16.5" customHeight="1">
      <c r="A166" s="34"/>
      <c r="B166" s="35"/>
      <c r="C166" s="199" t="s">
        <v>72</v>
      </c>
      <c r="D166" s="199" t="s">
        <v>145</v>
      </c>
      <c r="E166" s="200" t="s">
        <v>1019</v>
      </c>
      <c r="F166" s="201" t="s">
        <v>1020</v>
      </c>
      <c r="G166" s="202" t="s">
        <v>843</v>
      </c>
      <c r="H166" s="203">
        <v>1</v>
      </c>
      <c r="I166" s="204">
        <v>293</v>
      </c>
      <c r="J166" s="204">
        <f>ROUND(I166*H166,2)</f>
        <v>293</v>
      </c>
      <c r="K166" s="201" t="s">
        <v>17</v>
      </c>
      <c r="L166" s="40"/>
      <c r="M166" s="205" t="s">
        <v>17</v>
      </c>
      <c r="N166" s="206" t="s">
        <v>43</v>
      </c>
      <c r="O166" s="207">
        <v>0</v>
      </c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9" t="s">
        <v>150</v>
      </c>
      <c r="AT166" s="209" t="s">
        <v>145</v>
      </c>
      <c r="AU166" s="209" t="s">
        <v>82</v>
      </c>
      <c r="AY166" s="19" t="s">
        <v>142</v>
      </c>
      <c r="BE166" s="210">
        <f>IF(N166="základní",J166,0)</f>
        <v>293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9" t="s">
        <v>80</v>
      </c>
      <c r="BK166" s="210">
        <f>ROUND(I166*H166,2)</f>
        <v>293</v>
      </c>
      <c r="BL166" s="19" t="s">
        <v>150</v>
      </c>
      <c r="BM166" s="209" t="s">
        <v>911</v>
      </c>
    </row>
    <row r="167" s="2" customFormat="1">
      <c r="A167" s="34"/>
      <c r="B167" s="35"/>
      <c r="C167" s="36"/>
      <c r="D167" s="211" t="s">
        <v>152</v>
      </c>
      <c r="E167" s="36"/>
      <c r="F167" s="212" t="s">
        <v>1020</v>
      </c>
      <c r="G167" s="36"/>
      <c r="H167" s="36"/>
      <c r="I167" s="36"/>
      <c r="J167" s="36"/>
      <c r="K167" s="36"/>
      <c r="L167" s="40"/>
      <c r="M167" s="213"/>
      <c r="N167" s="214"/>
      <c r="O167" s="79"/>
      <c r="P167" s="79"/>
      <c r="Q167" s="79"/>
      <c r="R167" s="79"/>
      <c r="S167" s="79"/>
      <c r="T167" s="80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9" t="s">
        <v>152</v>
      </c>
      <c r="AU167" s="19" t="s">
        <v>82</v>
      </c>
    </row>
    <row r="168" s="12" customFormat="1" ht="25.92" customHeight="1">
      <c r="A168" s="12"/>
      <c r="B168" s="184"/>
      <c r="C168" s="185"/>
      <c r="D168" s="186" t="s">
        <v>71</v>
      </c>
      <c r="E168" s="187" t="s">
        <v>1021</v>
      </c>
      <c r="F168" s="187" t="s">
        <v>1022</v>
      </c>
      <c r="G168" s="185"/>
      <c r="H168" s="185"/>
      <c r="I168" s="185"/>
      <c r="J168" s="188">
        <f>BK168</f>
        <v>50209.799999999996</v>
      </c>
      <c r="K168" s="185"/>
      <c r="L168" s="189"/>
      <c r="M168" s="190"/>
      <c r="N168" s="191"/>
      <c r="O168" s="191"/>
      <c r="P168" s="192">
        <f>P169+P184+P219+P240+P285+P296+P303</f>
        <v>0</v>
      </c>
      <c r="Q168" s="191"/>
      <c r="R168" s="192">
        <f>R169+R184+R219+R240+R285+R296+R303</f>
        <v>0</v>
      </c>
      <c r="S168" s="191"/>
      <c r="T168" s="193">
        <f>T169+T184+T219+T240+T285+T296+T303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4" t="s">
        <v>80</v>
      </c>
      <c r="AT168" s="195" t="s">
        <v>71</v>
      </c>
      <c r="AU168" s="195" t="s">
        <v>72</v>
      </c>
      <c r="AY168" s="194" t="s">
        <v>142</v>
      </c>
      <c r="BK168" s="196">
        <f>BK169+BK184+BK219+BK240+BK285+BK296+BK303</f>
        <v>50209.799999999996</v>
      </c>
    </row>
    <row r="169" s="12" customFormat="1" ht="22.8" customHeight="1">
      <c r="A169" s="12"/>
      <c r="B169" s="184"/>
      <c r="C169" s="185"/>
      <c r="D169" s="186" t="s">
        <v>71</v>
      </c>
      <c r="E169" s="197" t="s">
        <v>1023</v>
      </c>
      <c r="F169" s="197" t="s">
        <v>1024</v>
      </c>
      <c r="G169" s="185"/>
      <c r="H169" s="185"/>
      <c r="I169" s="185"/>
      <c r="J169" s="198">
        <f>BK169</f>
        <v>3587.4000000000001</v>
      </c>
      <c r="K169" s="185"/>
      <c r="L169" s="189"/>
      <c r="M169" s="190"/>
      <c r="N169" s="191"/>
      <c r="O169" s="191"/>
      <c r="P169" s="192">
        <f>SUM(P170:P183)</f>
        <v>0</v>
      </c>
      <c r="Q169" s="191"/>
      <c r="R169" s="192">
        <f>SUM(R170:R183)</f>
        <v>0</v>
      </c>
      <c r="S169" s="191"/>
      <c r="T169" s="193">
        <f>SUM(T170:T183)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4" t="s">
        <v>80</v>
      </c>
      <c r="AT169" s="195" t="s">
        <v>71</v>
      </c>
      <c r="AU169" s="195" t="s">
        <v>80</v>
      </c>
      <c r="AY169" s="194" t="s">
        <v>142</v>
      </c>
      <c r="BK169" s="196">
        <f>SUM(BK170:BK183)</f>
        <v>3587.4000000000001</v>
      </c>
    </row>
    <row r="170" s="2" customFormat="1" ht="16.5" customHeight="1">
      <c r="A170" s="34"/>
      <c r="B170" s="35"/>
      <c r="C170" s="199" t="s">
        <v>72</v>
      </c>
      <c r="D170" s="199" t="s">
        <v>145</v>
      </c>
      <c r="E170" s="200" t="s">
        <v>1025</v>
      </c>
      <c r="F170" s="201" t="s">
        <v>1026</v>
      </c>
      <c r="G170" s="202" t="s">
        <v>843</v>
      </c>
      <c r="H170" s="203">
        <v>1</v>
      </c>
      <c r="I170" s="204">
        <v>2018</v>
      </c>
      <c r="J170" s="204">
        <f>ROUND(I170*H170,2)</f>
        <v>2018</v>
      </c>
      <c r="K170" s="201" t="s">
        <v>17</v>
      </c>
      <c r="L170" s="40"/>
      <c r="M170" s="205" t="s">
        <v>17</v>
      </c>
      <c r="N170" s="206" t="s">
        <v>43</v>
      </c>
      <c r="O170" s="207">
        <v>0</v>
      </c>
      <c r="P170" s="207">
        <f>O170*H170</f>
        <v>0</v>
      </c>
      <c r="Q170" s="207">
        <v>0</v>
      </c>
      <c r="R170" s="207">
        <f>Q170*H170</f>
        <v>0</v>
      </c>
      <c r="S170" s="207">
        <v>0</v>
      </c>
      <c r="T170" s="20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9" t="s">
        <v>150</v>
      </c>
      <c r="AT170" s="209" t="s">
        <v>145</v>
      </c>
      <c r="AU170" s="209" t="s">
        <v>82</v>
      </c>
      <c r="AY170" s="19" t="s">
        <v>142</v>
      </c>
      <c r="BE170" s="210">
        <f>IF(N170="základní",J170,0)</f>
        <v>2018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9" t="s">
        <v>80</v>
      </c>
      <c r="BK170" s="210">
        <f>ROUND(I170*H170,2)</f>
        <v>2018</v>
      </c>
      <c r="BL170" s="19" t="s">
        <v>150</v>
      </c>
      <c r="BM170" s="209" t="s">
        <v>469</v>
      </c>
    </row>
    <row r="171" s="2" customFormat="1">
      <c r="A171" s="34"/>
      <c r="B171" s="35"/>
      <c r="C171" s="36"/>
      <c r="D171" s="211" t="s">
        <v>152</v>
      </c>
      <c r="E171" s="36"/>
      <c r="F171" s="212" t="s">
        <v>1026</v>
      </c>
      <c r="G171" s="36"/>
      <c r="H171" s="36"/>
      <c r="I171" s="36"/>
      <c r="J171" s="36"/>
      <c r="K171" s="36"/>
      <c r="L171" s="40"/>
      <c r="M171" s="213"/>
      <c r="N171" s="214"/>
      <c r="O171" s="79"/>
      <c r="P171" s="79"/>
      <c r="Q171" s="79"/>
      <c r="R171" s="79"/>
      <c r="S171" s="79"/>
      <c r="T171" s="80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9" t="s">
        <v>152</v>
      </c>
      <c r="AU171" s="19" t="s">
        <v>82</v>
      </c>
    </row>
    <row r="172" s="2" customFormat="1" ht="16.5" customHeight="1">
      <c r="A172" s="34"/>
      <c r="B172" s="35"/>
      <c r="C172" s="199" t="s">
        <v>72</v>
      </c>
      <c r="D172" s="199" t="s">
        <v>145</v>
      </c>
      <c r="E172" s="200" t="s">
        <v>1027</v>
      </c>
      <c r="F172" s="201" t="s">
        <v>1028</v>
      </c>
      <c r="G172" s="202" t="s">
        <v>843</v>
      </c>
      <c r="H172" s="203">
        <v>1</v>
      </c>
      <c r="I172" s="204">
        <v>220</v>
      </c>
      <c r="J172" s="204">
        <f>ROUND(I172*H172,2)</f>
        <v>220</v>
      </c>
      <c r="K172" s="201" t="s">
        <v>17</v>
      </c>
      <c r="L172" s="40"/>
      <c r="M172" s="205" t="s">
        <v>17</v>
      </c>
      <c r="N172" s="206" t="s">
        <v>43</v>
      </c>
      <c r="O172" s="207">
        <v>0</v>
      </c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9" t="s">
        <v>150</v>
      </c>
      <c r="AT172" s="209" t="s">
        <v>145</v>
      </c>
      <c r="AU172" s="209" t="s">
        <v>82</v>
      </c>
      <c r="AY172" s="19" t="s">
        <v>142</v>
      </c>
      <c r="BE172" s="210">
        <f>IF(N172="základní",J172,0)</f>
        <v>220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9" t="s">
        <v>80</v>
      </c>
      <c r="BK172" s="210">
        <f>ROUND(I172*H172,2)</f>
        <v>220</v>
      </c>
      <c r="BL172" s="19" t="s">
        <v>150</v>
      </c>
      <c r="BM172" s="209" t="s">
        <v>477</v>
      </c>
    </row>
    <row r="173" s="2" customFormat="1">
      <c r="A173" s="34"/>
      <c r="B173" s="35"/>
      <c r="C173" s="36"/>
      <c r="D173" s="211" t="s">
        <v>152</v>
      </c>
      <c r="E173" s="36"/>
      <c r="F173" s="212" t="s">
        <v>1028</v>
      </c>
      <c r="G173" s="36"/>
      <c r="H173" s="36"/>
      <c r="I173" s="36"/>
      <c r="J173" s="36"/>
      <c r="K173" s="36"/>
      <c r="L173" s="40"/>
      <c r="M173" s="213"/>
      <c r="N173" s="214"/>
      <c r="O173" s="79"/>
      <c r="P173" s="79"/>
      <c r="Q173" s="79"/>
      <c r="R173" s="79"/>
      <c r="S173" s="79"/>
      <c r="T173" s="80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9" t="s">
        <v>152</v>
      </c>
      <c r="AU173" s="19" t="s">
        <v>82</v>
      </c>
    </row>
    <row r="174" s="2" customFormat="1" ht="16.5" customHeight="1">
      <c r="A174" s="34"/>
      <c r="B174" s="35"/>
      <c r="C174" s="199" t="s">
        <v>72</v>
      </c>
      <c r="D174" s="199" t="s">
        <v>145</v>
      </c>
      <c r="E174" s="200" t="s">
        <v>1029</v>
      </c>
      <c r="F174" s="201" t="s">
        <v>1030</v>
      </c>
      <c r="G174" s="202" t="s">
        <v>843</v>
      </c>
      <c r="H174" s="203">
        <v>1</v>
      </c>
      <c r="I174" s="204">
        <v>220</v>
      </c>
      <c r="J174" s="204">
        <f>ROUND(I174*H174,2)</f>
        <v>220</v>
      </c>
      <c r="K174" s="201" t="s">
        <v>17</v>
      </c>
      <c r="L174" s="40"/>
      <c r="M174" s="205" t="s">
        <v>17</v>
      </c>
      <c r="N174" s="206" t="s">
        <v>43</v>
      </c>
      <c r="O174" s="207">
        <v>0</v>
      </c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9" t="s">
        <v>150</v>
      </c>
      <c r="AT174" s="209" t="s">
        <v>145</v>
      </c>
      <c r="AU174" s="209" t="s">
        <v>82</v>
      </c>
      <c r="AY174" s="19" t="s">
        <v>142</v>
      </c>
      <c r="BE174" s="210">
        <f>IF(N174="základní",J174,0)</f>
        <v>220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9" t="s">
        <v>80</v>
      </c>
      <c r="BK174" s="210">
        <f>ROUND(I174*H174,2)</f>
        <v>220</v>
      </c>
      <c r="BL174" s="19" t="s">
        <v>150</v>
      </c>
      <c r="BM174" s="209" t="s">
        <v>485</v>
      </c>
    </row>
    <row r="175" s="2" customFormat="1">
      <c r="A175" s="34"/>
      <c r="B175" s="35"/>
      <c r="C175" s="36"/>
      <c r="D175" s="211" t="s">
        <v>152</v>
      </c>
      <c r="E175" s="36"/>
      <c r="F175" s="212" t="s">
        <v>1030</v>
      </c>
      <c r="G175" s="36"/>
      <c r="H175" s="36"/>
      <c r="I175" s="36"/>
      <c r="J175" s="36"/>
      <c r="K175" s="36"/>
      <c r="L175" s="40"/>
      <c r="M175" s="213"/>
      <c r="N175" s="214"/>
      <c r="O175" s="79"/>
      <c r="P175" s="79"/>
      <c r="Q175" s="79"/>
      <c r="R175" s="79"/>
      <c r="S175" s="79"/>
      <c r="T175" s="80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9" t="s">
        <v>152</v>
      </c>
      <c r="AU175" s="19" t="s">
        <v>82</v>
      </c>
    </row>
    <row r="176" s="2" customFormat="1" ht="16.5" customHeight="1">
      <c r="A176" s="34"/>
      <c r="B176" s="35"/>
      <c r="C176" s="199" t="s">
        <v>72</v>
      </c>
      <c r="D176" s="199" t="s">
        <v>145</v>
      </c>
      <c r="E176" s="200" t="s">
        <v>1031</v>
      </c>
      <c r="F176" s="201" t="s">
        <v>1032</v>
      </c>
      <c r="G176" s="202" t="s">
        <v>843</v>
      </c>
      <c r="H176" s="203">
        <v>4</v>
      </c>
      <c r="I176" s="204">
        <v>66.700000000000003</v>
      </c>
      <c r="J176" s="204">
        <f>ROUND(I176*H176,2)</f>
        <v>266.80000000000001</v>
      </c>
      <c r="K176" s="201" t="s">
        <v>17</v>
      </c>
      <c r="L176" s="40"/>
      <c r="M176" s="205" t="s">
        <v>17</v>
      </c>
      <c r="N176" s="206" t="s">
        <v>43</v>
      </c>
      <c r="O176" s="207">
        <v>0</v>
      </c>
      <c r="P176" s="207">
        <f>O176*H176</f>
        <v>0</v>
      </c>
      <c r="Q176" s="207">
        <v>0</v>
      </c>
      <c r="R176" s="207">
        <f>Q176*H176</f>
        <v>0</v>
      </c>
      <c r="S176" s="207">
        <v>0</v>
      </c>
      <c r="T176" s="20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9" t="s">
        <v>150</v>
      </c>
      <c r="AT176" s="209" t="s">
        <v>145</v>
      </c>
      <c r="AU176" s="209" t="s">
        <v>82</v>
      </c>
      <c r="AY176" s="19" t="s">
        <v>142</v>
      </c>
      <c r="BE176" s="210">
        <f>IF(N176="základní",J176,0)</f>
        <v>266.80000000000001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9" t="s">
        <v>80</v>
      </c>
      <c r="BK176" s="210">
        <f>ROUND(I176*H176,2)</f>
        <v>266.80000000000001</v>
      </c>
      <c r="BL176" s="19" t="s">
        <v>150</v>
      </c>
      <c r="BM176" s="209" t="s">
        <v>495</v>
      </c>
    </row>
    <row r="177" s="2" customFormat="1">
      <c r="A177" s="34"/>
      <c r="B177" s="35"/>
      <c r="C177" s="36"/>
      <c r="D177" s="211" t="s">
        <v>152</v>
      </c>
      <c r="E177" s="36"/>
      <c r="F177" s="212" t="s">
        <v>1032</v>
      </c>
      <c r="G177" s="36"/>
      <c r="H177" s="36"/>
      <c r="I177" s="36"/>
      <c r="J177" s="36"/>
      <c r="K177" s="36"/>
      <c r="L177" s="40"/>
      <c r="M177" s="213"/>
      <c r="N177" s="214"/>
      <c r="O177" s="79"/>
      <c r="P177" s="79"/>
      <c r="Q177" s="79"/>
      <c r="R177" s="79"/>
      <c r="S177" s="79"/>
      <c r="T177" s="80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9" t="s">
        <v>152</v>
      </c>
      <c r="AU177" s="19" t="s">
        <v>82</v>
      </c>
    </row>
    <row r="178" s="2" customFormat="1" ht="16.5" customHeight="1">
      <c r="A178" s="34"/>
      <c r="B178" s="35"/>
      <c r="C178" s="199" t="s">
        <v>72</v>
      </c>
      <c r="D178" s="199" t="s">
        <v>145</v>
      </c>
      <c r="E178" s="200" t="s">
        <v>1033</v>
      </c>
      <c r="F178" s="201" t="s">
        <v>1034</v>
      </c>
      <c r="G178" s="202" t="s">
        <v>843</v>
      </c>
      <c r="H178" s="203">
        <v>4</v>
      </c>
      <c r="I178" s="204">
        <v>47.399999999999999</v>
      </c>
      <c r="J178" s="204">
        <f>ROUND(I178*H178,2)</f>
        <v>189.59999999999999</v>
      </c>
      <c r="K178" s="201" t="s">
        <v>17</v>
      </c>
      <c r="L178" s="40"/>
      <c r="M178" s="205" t="s">
        <v>17</v>
      </c>
      <c r="N178" s="206" t="s">
        <v>43</v>
      </c>
      <c r="O178" s="207">
        <v>0</v>
      </c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9" t="s">
        <v>150</v>
      </c>
      <c r="AT178" s="209" t="s">
        <v>145</v>
      </c>
      <c r="AU178" s="209" t="s">
        <v>82</v>
      </c>
      <c r="AY178" s="19" t="s">
        <v>142</v>
      </c>
      <c r="BE178" s="210">
        <f>IF(N178="základní",J178,0)</f>
        <v>189.59999999999999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9" t="s">
        <v>80</v>
      </c>
      <c r="BK178" s="210">
        <f>ROUND(I178*H178,2)</f>
        <v>189.59999999999999</v>
      </c>
      <c r="BL178" s="19" t="s">
        <v>150</v>
      </c>
      <c r="BM178" s="209" t="s">
        <v>392</v>
      </c>
    </row>
    <row r="179" s="2" customFormat="1">
      <c r="A179" s="34"/>
      <c r="B179" s="35"/>
      <c r="C179" s="36"/>
      <c r="D179" s="211" t="s">
        <v>152</v>
      </c>
      <c r="E179" s="36"/>
      <c r="F179" s="212" t="s">
        <v>1034</v>
      </c>
      <c r="G179" s="36"/>
      <c r="H179" s="36"/>
      <c r="I179" s="36"/>
      <c r="J179" s="36"/>
      <c r="K179" s="36"/>
      <c r="L179" s="40"/>
      <c r="M179" s="213"/>
      <c r="N179" s="214"/>
      <c r="O179" s="79"/>
      <c r="P179" s="79"/>
      <c r="Q179" s="79"/>
      <c r="R179" s="79"/>
      <c r="S179" s="79"/>
      <c r="T179" s="80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9" t="s">
        <v>152</v>
      </c>
      <c r="AU179" s="19" t="s">
        <v>82</v>
      </c>
    </row>
    <row r="180" s="2" customFormat="1" ht="16.5" customHeight="1">
      <c r="A180" s="34"/>
      <c r="B180" s="35"/>
      <c r="C180" s="199" t="s">
        <v>72</v>
      </c>
      <c r="D180" s="199" t="s">
        <v>145</v>
      </c>
      <c r="E180" s="200" t="s">
        <v>1035</v>
      </c>
      <c r="F180" s="201" t="s">
        <v>1036</v>
      </c>
      <c r="G180" s="202" t="s">
        <v>843</v>
      </c>
      <c r="H180" s="203">
        <v>1</v>
      </c>
      <c r="I180" s="204">
        <v>159</v>
      </c>
      <c r="J180" s="204">
        <f>ROUND(I180*H180,2)</f>
        <v>159</v>
      </c>
      <c r="K180" s="201" t="s">
        <v>17</v>
      </c>
      <c r="L180" s="40"/>
      <c r="M180" s="205" t="s">
        <v>17</v>
      </c>
      <c r="N180" s="206" t="s">
        <v>43</v>
      </c>
      <c r="O180" s="207">
        <v>0</v>
      </c>
      <c r="P180" s="207">
        <f>O180*H180</f>
        <v>0</v>
      </c>
      <c r="Q180" s="207">
        <v>0</v>
      </c>
      <c r="R180" s="207">
        <f>Q180*H180</f>
        <v>0</v>
      </c>
      <c r="S180" s="207">
        <v>0</v>
      </c>
      <c r="T180" s="20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9" t="s">
        <v>150</v>
      </c>
      <c r="AT180" s="209" t="s">
        <v>145</v>
      </c>
      <c r="AU180" s="209" t="s">
        <v>82</v>
      </c>
      <c r="AY180" s="19" t="s">
        <v>142</v>
      </c>
      <c r="BE180" s="210">
        <f>IF(N180="základní",J180,0)</f>
        <v>159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9" t="s">
        <v>80</v>
      </c>
      <c r="BK180" s="210">
        <f>ROUND(I180*H180,2)</f>
        <v>159</v>
      </c>
      <c r="BL180" s="19" t="s">
        <v>150</v>
      </c>
      <c r="BM180" s="209" t="s">
        <v>381</v>
      </c>
    </row>
    <row r="181" s="2" customFormat="1">
      <c r="A181" s="34"/>
      <c r="B181" s="35"/>
      <c r="C181" s="36"/>
      <c r="D181" s="211" t="s">
        <v>152</v>
      </c>
      <c r="E181" s="36"/>
      <c r="F181" s="212" t="s">
        <v>1036</v>
      </c>
      <c r="G181" s="36"/>
      <c r="H181" s="36"/>
      <c r="I181" s="36"/>
      <c r="J181" s="36"/>
      <c r="K181" s="36"/>
      <c r="L181" s="40"/>
      <c r="M181" s="213"/>
      <c r="N181" s="214"/>
      <c r="O181" s="79"/>
      <c r="P181" s="79"/>
      <c r="Q181" s="79"/>
      <c r="R181" s="79"/>
      <c r="S181" s="79"/>
      <c r="T181" s="80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9" t="s">
        <v>152</v>
      </c>
      <c r="AU181" s="19" t="s">
        <v>82</v>
      </c>
    </row>
    <row r="182" s="2" customFormat="1" ht="16.5" customHeight="1">
      <c r="A182" s="34"/>
      <c r="B182" s="35"/>
      <c r="C182" s="199" t="s">
        <v>72</v>
      </c>
      <c r="D182" s="199" t="s">
        <v>145</v>
      </c>
      <c r="E182" s="200" t="s">
        <v>1037</v>
      </c>
      <c r="F182" s="201" t="s">
        <v>1038</v>
      </c>
      <c r="G182" s="202" t="s">
        <v>843</v>
      </c>
      <c r="H182" s="203">
        <v>1</v>
      </c>
      <c r="I182" s="204">
        <v>514</v>
      </c>
      <c r="J182" s="204">
        <f>ROUND(I182*H182,2)</f>
        <v>514</v>
      </c>
      <c r="K182" s="201" t="s">
        <v>17</v>
      </c>
      <c r="L182" s="40"/>
      <c r="M182" s="205" t="s">
        <v>17</v>
      </c>
      <c r="N182" s="206" t="s">
        <v>43</v>
      </c>
      <c r="O182" s="207">
        <v>0</v>
      </c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9" t="s">
        <v>150</v>
      </c>
      <c r="AT182" s="209" t="s">
        <v>145</v>
      </c>
      <c r="AU182" s="209" t="s">
        <v>82</v>
      </c>
      <c r="AY182" s="19" t="s">
        <v>142</v>
      </c>
      <c r="BE182" s="210">
        <f>IF(N182="základní",J182,0)</f>
        <v>514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9" t="s">
        <v>80</v>
      </c>
      <c r="BK182" s="210">
        <f>ROUND(I182*H182,2)</f>
        <v>514</v>
      </c>
      <c r="BL182" s="19" t="s">
        <v>150</v>
      </c>
      <c r="BM182" s="209" t="s">
        <v>403</v>
      </c>
    </row>
    <row r="183" s="2" customFormat="1">
      <c r="A183" s="34"/>
      <c r="B183" s="35"/>
      <c r="C183" s="36"/>
      <c r="D183" s="211" t="s">
        <v>152</v>
      </c>
      <c r="E183" s="36"/>
      <c r="F183" s="212" t="s">
        <v>1038</v>
      </c>
      <c r="G183" s="36"/>
      <c r="H183" s="36"/>
      <c r="I183" s="36"/>
      <c r="J183" s="36"/>
      <c r="K183" s="36"/>
      <c r="L183" s="40"/>
      <c r="M183" s="213"/>
      <c r="N183" s="214"/>
      <c r="O183" s="79"/>
      <c r="P183" s="79"/>
      <c r="Q183" s="79"/>
      <c r="R183" s="79"/>
      <c r="S183" s="79"/>
      <c r="T183" s="80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9" t="s">
        <v>152</v>
      </c>
      <c r="AU183" s="19" t="s">
        <v>82</v>
      </c>
    </row>
    <row r="184" s="12" customFormat="1" ht="22.8" customHeight="1">
      <c r="A184" s="12"/>
      <c r="B184" s="184"/>
      <c r="C184" s="185"/>
      <c r="D184" s="186" t="s">
        <v>71</v>
      </c>
      <c r="E184" s="197" t="s">
        <v>1039</v>
      </c>
      <c r="F184" s="197" t="s">
        <v>1040</v>
      </c>
      <c r="G184" s="185"/>
      <c r="H184" s="185"/>
      <c r="I184" s="185"/>
      <c r="J184" s="198">
        <f>BK184</f>
        <v>26148</v>
      </c>
      <c r="K184" s="185"/>
      <c r="L184" s="189"/>
      <c r="M184" s="190"/>
      <c r="N184" s="191"/>
      <c r="O184" s="191"/>
      <c r="P184" s="192">
        <f>SUM(P185:P218)</f>
        <v>0</v>
      </c>
      <c r="Q184" s="191"/>
      <c r="R184" s="192">
        <f>SUM(R185:R218)</f>
        <v>0</v>
      </c>
      <c r="S184" s="191"/>
      <c r="T184" s="193">
        <f>SUM(T185:T218)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94" t="s">
        <v>80</v>
      </c>
      <c r="AT184" s="195" t="s">
        <v>71</v>
      </c>
      <c r="AU184" s="195" t="s">
        <v>80</v>
      </c>
      <c r="AY184" s="194" t="s">
        <v>142</v>
      </c>
      <c r="BK184" s="196">
        <f>SUM(BK185:BK218)</f>
        <v>26148</v>
      </c>
    </row>
    <row r="185" s="2" customFormat="1" ht="16.5" customHeight="1">
      <c r="A185" s="34"/>
      <c r="B185" s="35"/>
      <c r="C185" s="199" t="s">
        <v>72</v>
      </c>
      <c r="D185" s="199" t="s">
        <v>145</v>
      </c>
      <c r="E185" s="200" t="s">
        <v>1041</v>
      </c>
      <c r="F185" s="201" t="s">
        <v>1042</v>
      </c>
      <c r="G185" s="202" t="s">
        <v>843</v>
      </c>
      <c r="H185" s="203">
        <v>1</v>
      </c>
      <c r="I185" s="204">
        <v>4018</v>
      </c>
      <c r="J185" s="204">
        <f>ROUND(I185*H185,2)</f>
        <v>4018</v>
      </c>
      <c r="K185" s="201" t="s">
        <v>17</v>
      </c>
      <c r="L185" s="40"/>
      <c r="M185" s="205" t="s">
        <v>17</v>
      </c>
      <c r="N185" s="206" t="s">
        <v>43</v>
      </c>
      <c r="O185" s="207">
        <v>0</v>
      </c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9" t="s">
        <v>150</v>
      </c>
      <c r="AT185" s="209" t="s">
        <v>145</v>
      </c>
      <c r="AU185" s="209" t="s">
        <v>82</v>
      </c>
      <c r="AY185" s="19" t="s">
        <v>142</v>
      </c>
      <c r="BE185" s="210">
        <f>IF(N185="základní",J185,0)</f>
        <v>4018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9" t="s">
        <v>80</v>
      </c>
      <c r="BK185" s="210">
        <f>ROUND(I185*H185,2)</f>
        <v>4018</v>
      </c>
      <c r="BL185" s="19" t="s">
        <v>150</v>
      </c>
      <c r="BM185" s="209" t="s">
        <v>413</v>
      </c>
    </row>
    <row r="186" s="2" customFormat="1">
      <c r="A186" s="34"/>
      <c r="B186" s="35"/>
      <c r="C186" s="36"/>
      <c r="D186" s="211" t="s">
        <v>152</v>
      </c>
      <c r="E186" s="36"/>
      <c r="F186" s="212" t="s">
        <v>1042</v>
      </c>
      <c r="G186" s="36"/>
      <c r="H186" s="36"/>
      <c r="I186" s="36"/>
      <c r="J186" s="36"/>
      <c r="K186" s="36"/>
      <c r="L186" s="40"/>
      <c r="M186" s="213"/>
      <c r="N186" s="214"/>
      <c r="O186" s="79"/>
      <c r="P186" s="79"/>
      <c r="Q186" s="79"/>
      <c r="R186" s="79"/>
      <c r="S186" s="79"/>
      <c r="T186" s="80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9" t="s">
        <v>152</v>
      </c>
      <c r="AU186" s="19" t="s">
        <v>82</v>
      </c>
    </row>
    <row r="187" s="2" customFormat="1" ht="24.15" customHeight="1">
      <c r="A187" s="34"/>
      <c r="B187" s="35"/>
      <c r="C187" s="199" t="s">
        <v>72</v>
      </c>
      <c r="D187" s="199" t="s">
        <v>145</v>
      </c>
      <c r="E187" s="200" t="s">
        <v>1043</v>
      </c>
      <c r="F187" s="201" t="s">
        <v>1044</v>
      </c>
      <c r="G187" s="202" t="s">
        <v>843</v>
      </c>
      <c r="H187" s="203">
        <v>2</v>
      </c>
      <c r="I187" s="204">
        <v>134</v>
      </c>
      <c r="J187" s="204">
        <f>ROUND(I187*H187,2)</f>
        <v>268</v>
      </c>
      <c r="K187" s="201" t="s">
        <v>17</v>
      </c>
      <c r="L187" s="40"/>
      <c r="M187" s="205" t="s">
        <v>17</v>
      </c>
      <c r="N187" s="206" t="s">
        <v>43</v>
      </c>
      <c r="O187" s="207">
        <v>0</v>
      </c>
      <c r="P187" s="207">
        <f>O187*H187</f>
        <v>0</v>
      </c>
      <c r="Q187" s="207">
        <v>0</v>
      </c>
      <c r="R187" s="207">
        <f>Q187*H187</f>
        <v>0</v>
      </c>
      <c r="S187" s="207">
        <v>0</v>
      </c>
      <c r="T187" s="20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9" t="s">
        <v>150</v>
      </c>
      <c r="AT187" s="209" t="s">
        <v>145</v>
      </c>
      <c r="AU187" s="209" t="s">
        <v>82</v>
      </c>
      <c r="AY187" s="19" t="s">
        <v>142</v>
      </c>
      <c r="BE187" s="210">
        <f>IF(N187="základní",J187,0)</f>
        <v>268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9" t="s">
        <v>80</v>
      </c>
      <c r="BK187" s="210">
        <f>ROUND(I187*H187,2)</f>
        <v>268</v>
      </c>
      <c r="BL187" s="19" t="s">
        <v>150</v>
      </c>
      <c r="BM187" s="209" t="s">
        <v>421</v>
      </c>
    </row>
    <row r="188" s="2" customFormat="1">
      <c r="A188" s="34"/>
      <c r="B188" s="35"/>
      <c r="C188" s="36"/>
      <c r="D188" s="211" t="s">
        <v>152</v>
      </c>
      <c r="E188" s="36"/>
      <c r="F188" s="212" t="s">
        <v>1044</v>
      </c>
      <c r="G188" s="36"/>
      <c r="H188" s="36"/>
      <c r="I188" s="36"/>
      <c r="J188" s="36"/>
      <c r="K188" s="36"/>
      <c r="L188" s="40"/>
      <c r="M188" s="213"/>
      <c r="N188" s="214"/>
      <c r="O188" s="79"/>
      <c r="P188" s="79"/>
      <c r="Q188" s="79"/>
      <c r="R188" s="79"/>
      <c r="S188" s="79"/>
      <c r="T188" s="80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9" t="s">
        <v>152</v>
      </c>
      <c r="AU188" s="19" t="s">
        <v>82</v>
      </c>
    </row>
    <row r="189" s="2" customFormat="1" ht="24.15" customHeight="1">
      <c r="A189" s="34"/>
      <c r="B189" s="35"/>
      <c r="C189" s="199" t="s">
        <v>72</v>
      </c>
      <c r="D189" s="199" t="s">
        <v>145</v>
      </c>
      <c r="E189" s="200" t="s">
        <v>1045</v>
      </c>
      <c r="F189" s="201" t="s">
        <v>1046</v>
      </c>
      <c r="G189" s="202" t="s">
        <v>843</v>
      </c>
      <c r="H189" s="203">
        <v>1</v>
      </c>
      <c r="I189" s="204">
        <v>354</v>
      </c>
      <c r="J189" s="204">
        <f>ROUND(I189*H189,2)</f>
        <v>354</v>
      </c>
      <c r="K189" s="201" t="s">
        <v>17</v>
      </c>
      <c r="L189" s="40"/>
      <c r="M189" s="205" t="s">
        <v>17</v>
      </c>
      <c r="N189" s="206" t="s">
        <v>43</v>
      </c>
      <c r="O189" s="207">
        <v>0</v>
      </c>
      <c r="P189" s="207">
        <f>O189*H189</f>
        <v>0</v>
      </c>
      <c r="Q189" s="207">
        <v>0</v>
      </c>
      <c r="R189" s="207">
        <f>Q189*H189</f>
        <v>0</v>
      </c>
      <c r="S189" s="207">
        <v>0</v>
      </c>
      <c r="T189" s="20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9" t="s">
        <v>150</v>
      </c>
      <c r="AT189" s="209" t="s">
        <v>145</v>
      </c>
      <c r="AU189" s="209" t="s">
        <v>82</v>
      </c>
      <c r="AY189" s="19" t="s">
        <v>142</v>
      </c>
      <c r="BE189" s="210">
        <f>IF(N189="základní",J189,0)</f>
        <v>354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9" t="s">
        <v>80</v>
      </c>
      <c r="BK189" s="210">
        <f>ROUND(I189*H189,2)</f>
        <v>354</v>
      </c>
      <c r="BL189" s="19" t="s">
        <v>150</v>
      </c>
      <c r="BM189" s="209" t="s">
        <v>371</v>
      </c>
    </row>
    <row r="190" s="2" customFormat="1">
      <c r="A190" s="34"/>
      <c r="B190" s="35"/>
      <c r="C190" s="36"/>
      <c r="D190" s="211" t="s">
        <v>152</v>
      </c>
      <c r="E190" s="36"/>
      <c r="F190" s="212" t="s">
        <v>1046</v>
      </c>
      <c r="G190" s="36"/>
      <c r="H190" s="36"/>
      <c r="I190" s="36"/>
      <c r="J190" s="36"/>
      <c r="K190" s="36"/>
      <c r="L190" s="40"/>
      <c r="M190" s="213"/>
      <c r="N190" s="214"/>
      <c r="O190" s="79"/>
      <c r="P190" s="79"/>
      <c r="Q190" s="79"/>
      <c r="R190" s="79"/>
      <c r="S190" s="79"/>
      <c r="T190" s="80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9" t="s">
        <v>152</v>
      </c>
      <c r="AU190" s="19" t="s">
        <v>82</v>
      </c>
    </row>
    <row r="191" s="2" customFormat="1" ht="24.15" customHeight="1">
      <c r="A191" s="34"/>
      <c r="B191" s="35"/>
      <c r="C191" s="199" t="s">
        <v>72</v>
      </c>
      <c r="D191" s="199" t="s">
        <v>145</v>
      </c>
      <c r="E191" s="200" t="s">
        <v>1047</v>
      </c>
      <c r="F191" s="201" t="s">
        <v>1048</v>
      </c>
      <c r="G191" s="202" t="s">
        <v>843</v>
      </c>
      <c r="H191" s="203">
        <v>1</v>
      </c>
      <c r="I191" s="204">
        <v>2332</v>
      </c>
      <c r="J191" s="204">
        <f>ROUND(I191*H191,2)</f>
        <v>2332</v>
      </c>
      <c r="K191" s="201" t="s">
        <v>17</v>
      </c>
      <c r="L191" s="40"/>
      <c r="M191" s="205" t="s">
        <v>17</v>
      </c>
      <c r="N191" s="206" t="s">
        <v>43</v>
      </c>
      <c r="O191" s="207">
        <v>0</v>
      </c>
      <c r="P191" s="207">
        <f>O191*H191</f>
        <v>0</v>
      </c>
      <c r="Q191" s="207">
        <v>0</v>
      </c>
      <c r="R191" s="207">
        <f>Q191*H191</f>
        <v>0</v>
      </c>
      <c r="S191" s="207">
        <v>0</v>
      </c>
      <c r="T191" s="20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9" t="s">
        <v>150</v>
      </c>
      <c r="AT191" s="209" t="s">
        <v>145</v>
      </c>
      <c r="AU191" s="209" t="s">
        <v>82</v>
      </c>
      <c r="AY191" s="19" t="s">
        <v>142</v>
      </c>
      <c r="BE191" s="210">
        <f>IF(N191="základní",J191,0)</f>
        <v>2332</v>
      </c>
      <c r="BF191" s="210">
        <f>IF(N191="snížená",J191,0)</f>
        <v>0</v>
      </c>
      <c r="BG191" s="210">
        <f>IF(N191="zákl. přenesená",J191,0)</f>
        <v>0</v>
      </c>
      <c r="BH191" s="210">
        <f>IF(N191="sníž. přenesená",J191,0)</f>
        <v>0</v>
      </c>
      <c r="BI191" s="210">
        <f>IF(N191="nulová",J191,0)</f>
        <v>0</v>
      </c>
      <c r="BJ191" s="19" t="s">
        <v>80</v>
      </c>
      <c r="BK191" s="210">
        <f>ROUND(I191*H191,2)</f>
        <v>2332</v>
      </c>
      <c r="BL191" s="19" t="s">
        <v>150</v>
      </c>
      <c r="BM191" s="209" t="s">
        <v>506</v>
      </c>
    </row>
    <row r="192" s="2" customFormat="1">
      <c r="A192" s="34"/>
      <c r="B192" s="35"/>
      <c r="C192" s="36"/>
      <c r="D192" s="211" t="s">
        <v>152</v>
      </c>
      <c r="E192" s="36"/>
      <c r="F192" s="212" t="s">
        <v>1048</v>
      </c>
      <c r="G192" s="36"/>
      <c r="H192" s="36"/>
      <c r="I192" s="36"/>
      <c r="J192" s="36"/>
      <c r="K192" s="36"/>
      <c r="L192" s="40"/>
      <c r="M192" s="213"/>
      <c r="N192" s="214"/>
      <c r="O192" s="79"/>
      <c r="P192" s="79"/>
      <c r="Q192" s="79"/>
      <c r="R192" s="79"/>
      <c r="S192" s="79"/>
      <c r="T192" s="80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9" t="s">
        <v>152</v>
      </c>
      <c r="AU192" s="19" t="s">
        <v>82</v>
      </c>
    </row>
    <row r="193" s="2" customFormat="1" ht="16.5" customHeight="1">
      <c r="A193" s="34"/>
      <c r="B193" s="35"/>
      <c r="C193" s="199" t="s">
        <v>72</v>
      </c>
      <c r="D193" s="199" t="s">
        <v>145</v>
      </c>
      <c r="E193" s="200" t="s">
        <v>1049</v>
      </c>
      <c r="F193" s="201" t="s">
        <v>1050</v>
      </c>
      <c r="G193" s="202" t="s">
        <v>843</v>
      </c>
      <c r="H193" s="203">
        <v>1</v>
      </c>
      <c r="I193" s="204">
        <v>219</v>
      </c>
      <c r="J193" s="204">
        <f>ROUND(I193*H193,2)</f>
        <v>219</v>
      </c>
      <c r="K193" s="201" t="s">
        <v>17</v>
      </c>
      <c r="L193" s="40"/>
      <c r="M193" s="205" t="s">
        <v>17</v>
      </c>
      <c r="N193" s="206" t="s">
        <v>43</v>
      </c>
      <c r="O193" s="207">
        <v>0</v>
      </c>
      <c r="P193" s="207">
        <f>O193*H193</f>
        <v>0</v>
      </c>
      <c r="Q193" s="207">
        <v>0</v>
      </c>
      <c r="R193" s="207">
        <f>Q193*H193</f>
        <v>0</v>
      </c>
      <c r="S193" s="207">
        <v>0</v>
      </c>
      <c r="T193" s="20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9" t="s">
        <v>150</v>
      </c>
      <c r="AT193" s="209" t="s">
        <v>145</v>
      </c>
      <c r="AU193" s="209" t="s">
        <v>82</v>
      </c>
      <c r="AY193" s="19" t="s">
        <v>142</v>
      </c>
      <c r="BE193" s="210">
        <f>IF(N193="základní",J193,0)</f>
        <v>219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9" t="s">
        <v>80</v>
      </c>
      <c r="BK193" s="210">
        <f>ROUND(I193*H193,2)</f>
        <v>219</v>
      </c>
      <c r="BL193" s="19" t="s">
        <v>150</v>
      </c>
      <c r="BM193" s="209" t="s">
        <v>344</v>
      </c>
    </row>
    <row r="194" s="2" customFormat="1">
      <c r="A194" s="34"/>
      <c r="B194" s="35"/>
      <c r="C194" s="36"/>
      <c r="D194" s="211" t="s">
        <v>152</v>
      </c>
      <c r="E194" s="36"/>
      <c r="F194" s="212" t="s">
        <v>1050</v>
      </c>
      <c r="G194" s="36"/>
      <c r="H194" s="36"/>
      <c r="I194" s="36"/>
      <c r="J194" s="36"/>
      <c r="K194" s="36"/>
      <c r="L194" s="40"/>
      <c r="M194" s="213"/>
      <c r="N194" s="214"/>
      <c r="O194" s="79"/>
      <c r="P194" s="79"/>
      <c r="Q194" s="79"/>
      <c r="R194" s="79"/>
      <c r="S194" s="79"/>
      <c r="T194" s="80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9" t="s">
        <v>152</v>
      </c>
      <c r="AU194" s="19" t="s">
        <v>82</v>
      </c>
    </row>
    <row r="195" s="2" customFormat="1" ht="21.75" customHeight="1">
      <c r="A195" s="34"/>
      <c r="B195" s="35"/>
      <c r="C195" s="199" t="s">
        <v>72</v>
      </c>
      <c r="D195" s="199" t="s">
        <v>145</v>
      </c>
      <c r="E195" s="200" t="s">
        <v>1051</v>
      </c>
      <c r="F195" s="201" t="s">
        <v>1052</v>
      </c>
      <c r="G195" s="202" t="s">
        <v>843</v>
      </c>
      <c r="H195" s="203">
        <v>1</v>
      </c>
      <c r="I195" s="204">
        <v>160</v>
      </c>
      <c r="J195" s="204">
        <f>ROUND(I195*H195,2)</f>
        <v>160</v>
      </c>
      <c r="K195" s="201" t="s">
        <v>17</v>
      </c>
      <c r="L195" s="40"/>
      <c r="M195" s="205" t="s">
        <v>17</v>
      </c>
      <c r="N195" s="206" t="s">
        <v>43</v>
      </c>
      <c r="O195" s="207">
        <v>0</v>
      </c>
      <c r="P195" s="207">
        <f>O195*H195</f>
        <v>0</v>
      </c>
      <c r="Q195" s="207">
        <v>0</v>
      </c>
      <c r="R195" s="207">
        <f>Q195*H195</f>
        <v>0</v>
      </c>
      <c r="S195" s="207">
        <v>0</v>
      </c>
      <c r="T195" s="20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9" t="s">
        <v>150</v>
      </c>
      <c r="AT195" s="209" t="s">
        <v>145</v>
      </c>
      <c r="AU195" s="209" t="s">
        <v>82</v>
      </c>
      <c r="AY195" s="19" t="s">
        <v>142</v>
      </c>
      <c r="BE195" s="210">
        <f>IF(N195="základní",J195,0)</f>
        <v>160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9" t="s">
        <v>80</v>
      </c>
      <c r="BK195" s="210">
        <f>ROUND(I195*H195,2)</f>
        <v>160</v>
      </c>
      <c r="BL195" s="19" t="s">
        <v>150</v>
      </c>
      <c r="BM195" s="209" t="s">
        <v>359</v>
      </c>
    </row>
    <row r="196" s="2" customFormat="1">
      <c r="A196" s="34"/>
      <c r="B196" s="35"/>
      <c r="C196" s="36"/>
      <c r="D196" s="211" t="s">
        <v>152</v>
      </c>
      <c r="E196" s="36"/>
      <c r="F196" s="212" t="s">
        <v>1052</v>
      </c>
      <c r="G196" s="36"/>
      <c r="H196" s="36"/>
      <c r="I196" s="36"/>
      <c r="J196" s="36"/>
      <c r="K196" s="36"/>
      <c r="L196" s="40"/>
      <c r="M196" s="213"/>
      <c r="N196" s="214"/>
      <c r="O196" s="79"/>
      <c r="P196" s="79"/>
      <c r="Q196" s="79"/>
      <c r="R196" s="79"/>
      <c r="S196" s="79"/>
      <c r="T196" s="80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9" t="s">
        <v>152</v>
      </c>
      <c r="AU196" s="19" t="s">
        <v>82</v>
      </c>
    </row>
    <row r="197" s="2" customFormat="1" ht="21.75" customHeight="1">
      <c r="A197" s="34"/>
      <c r="B197" s="35"/>
      <c r="C197" s="199" t="s">
        <v>72</v>
      </c>
      <c r="D197" s="199" t="s">
        <v>145</v>
      </c>
      <c r="E197" s="200" t="s">
        <v>1053</v>
      </c>
      <c r="F197" s="201" t="s">
        <v>1054</v>
      </c>
      <c r="G197" s="202" t="s">
        <v>843</v>
      </c>
      <c r="H197" s="203">
        <v>1</v>
      </c>
      <c r="I197" s="204">
        <v>757</v>
      </c>
      <c r="J197" s="204">
        <f>ROUND(I197*H197,2)</f>
        <v>757</v>
      </c>
      <c r="K197" s="201" t="s">
        <v>17</v>
      </c>
      <c r="L197" s="40"/>
      <c r="M197" s="205" t="s">
        <v>17</v>
      </c>
      <c r="N197" s="206" t="s">
        <v>43</v>
      </c>
      <c r="O197" s="207">
        <v>0</v>
      </c>
      <c r="P197" s="207">
        <f>O197*H197</f>
        <v>0</v>
      </c>
      <c r="Q197" s="207">
        <v>0</v>
      </c>
      <c r="R197" s="207">
        <f>Q197*H197</f>
        <v>0</v>
      </c>
      <c r="S197" s="207">
        <v>0</v>
      </c>
      <c r="T197" s="20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9" t="s">
        <v>150</v>
      </c>
      <c r="AT197" s="209" t="s">
        <v>145</v>
      </c>
      <c r="AU197" s="209" t="s">
        <v>82</v>
      </c>
      <c r="AY197" s="19" t="s">
        <v>142</v>
      </c>
      <c r="BE197" s="210">
        <f>IF(N197="základní",J197,0)</f>
        <v>757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9" t="s">
        <v>80</v>
      </c>
      <c r="BK197" s="210">
        <f>ROUND(I197*H197,2)</f>
        <v>757</v>
      </c>
      <c r="BL197" s="19" t="s">
        <v>150</v>
      </c>
      <c r="BM197" s="209" t="s">
        <v>144</v>
      </c>
    </row>
    <row r="198" s="2" customFormat="1">
      <c r="A198" s="34"/>
      <c r="B198" s="35"/>
      <c r="C198" s="36"/>
      <c r="D198" s="211" t="s">
        <v>152</v>
      </c>
      <c r="E198" s="36"/>
      <c r="F198" s="212" t="s">
        <v>1054</v>
      </c>
      <c r="G198" s="36"/>
      <c r="H198" s="36"/>
      <c r="I198" s="36"/>
      <c r="J198" s="36"/>
      <c r="K198" s="36"/>
      <c r="L198" s="40"/>
      <c r="M198" s="213"/>
      <c r="N198" s="214"/>
      <c r="O198" s="79"/>
      <c r="P198" s="79"/>
      <c r="Q198" s="79"/>
      <c r="R198" s="79"/>
      <c r="S198" s="79"/>
      <c r="T198" s="80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9" t="s">
        <v>152</v>
      </c>
      <c r="AU198" s="19" t="s">
        <v>82</v>
      </c>
    </row>
    <row r="199" s="2" customFormat="1" ht="24.15" customHeight="1">
      <c r="A199" s="34"/>
      <c r="B199" s="35"/>
      <c r="C199" s="199" t="s">
        <v>72</v>
      </c>
      <c r="D199" s="199" t="s">
        <v>145</v>
      </c>
      <c r="E199" s="200" t="s">
        <v>1055</v>
      </c>
      <c r="F199" s="201" t="s">
        <v>1056</v>
      </c>
      <c r="G199" s="202" t="s">
        <v>843</v>
      </c>
      <c r="H199" s="203">
        <v>1</v>
      </c>
      <c r="I199" s="204">
        <v>1625</v>
      </c>
      <c r="J199" s="204">
        <f>ROUND(I199*H199,2)</f>
        <v>1625</v>
      </c>
      <c r="K199" s="201" t="s">
        <v>17</v>
      </c>
      <c r="L199" s="40"/>
      <c r="M199" s="205" t="s">
        <v>17</v>
      </c>
      <c r="N199" s="206" t="s">
        <v>43</v>
      </c>
      <c r="O199" s="207">
        <v>0</v>
      </c>
      <c r="P199" s="207">
        <f>O199*H199</f>
        <v>0</v>
      </c>
      <c r="Q199" s="207">
        <v>0</v>
      </c>
      <c r="R199" s="207">
        <f>Q199*H199</f>
        <v>0</v>
      </c>
      <c r="S199" s="207">
        <v>0</v>
      </c>
      <c r="T199" s="20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9" t="s">
        <v>150</v>
      </c>
      <c r="AT199" s="209" t="s">
        <v>145</v>
      </c>
      <c r="AU199" s="209" t="s">
        <v>82</v>
      </c>
      <c r="AY199" s="19" t="s">
        <v>142</v>
      </c>
      <c r="BE199" s="210">
        <f>IF(N199="základní",J199,0)</f>
        <v>1625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9" t="s">
        <v>80</v>
      </c>
      <c r="BK199" s="210">
        <f>ROUND(I199*H199,2)</f>
        <v>1625</v>
      </c>
      <c r="BL199" s="19" t="s">
        <v>150</v>
      </c>
      <c r="BM199" s="209" t="s">
        <v>539</v>
      </c>
    </row>
    <row r="200" s="2" customFormat="1">
      <c r="A200" s="34"/>
      <c r="B200" s="35"/>
      <c r="C200" s="36"/>
      <c r="D200" s="211" t="s">
        <v>152</v>
      </c>
      <c r="E200" s="36"/>
      <c r="F200" s="212" t="s">
        <v>1056</v>
      </c>
      <c r="G200" s="36"/>
      <c r="H200" s="36"/>
      <c r="I200" s="36"/>
      <c r="J200" s="36"/>
      <c r="K200" s="36"/>
      <c r="L200" s="40"/>
      <c r="M200" s="213"/>
      <c r="N200" s="214"/>
      <c r="O200" s="79"/>
      <c r="P200" s="79"/>
      <c r="Q200" s="79"/>
      <c r="R200" s="79"/>
      <c r="S200" s="79"/>
      <c r="T200" s="80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9" t="s">
        <v>152</v>
      </c>
      <c r="AU200" s="19" t="s">
        <v>82</v>
      </c>
    </row>
    <row r="201" s="2" customFormat="1" ht="16.5" customHeight="1">
      <c r="A201" s="34"/>
      <c r="B201" s="35"/>
      <c r="C201" s="199" t="s">
        <v>72</v>
      </c>
      <c r="D201" s="199" t="s">
        <v>145</v>
      </c>
      <c r="E201" s="200" t="s">
        <v>1057</v>
      </c>
      <c r="F201" s="201" t="s">
        <v>1058</v>
      </c>
      <c r="G201" s="202" t="s">
        <v>843</v>
      </c>
      <c r="H201" s="203">
        <v>7</v>
      </c>
      <c r="I201" s="204">
        <v>274</v>
      </c>
      <c r="J201" s="204">
        <f>ROUND(I201*H201,2)</f>
        <v>1918</v>
      </c>
      <c r="K201" s="201" t="s">
        <v>17</v>
      </c>
      <c r="L201" s="40"/>
      <c r="M201" s="205" t="s">
        <v>17</v>
      </c>
      <c r="N201" s="206" t="s">
        <v>43</v>
      </c>
      <c r="O201" s="207">
        <v>0</v>
      </c>
      <c r="P201" s="207">
        <f>O201*H201</f>
        <v>0</v>
      </c>
      <c r="Q201" s="207">
        <v>0</v>
      </c>
      <c r="R201" s="207">
        <f>Q201*H201</f>
        <v>0</v>
      </c>
      <c r="S201" s="207">
        <v>0</v>
      </c>
      <c r="T201" s="20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9" t="s">
        <v>150</v>
      </c>
      <c r="AT201" s="209" t="s">
        <v>145</v>
      </c>
      <c r="AU201" s="209" t="s">
        <v>82</v>
      </c>
      <c r="AY201" s="19" t="s">
        <v>142</v>
      </c>
      <c r="BE201" s="210">
        <f>IF(N201="základní",J201,0)</f>
        <v>1918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9" t="s">
        <v>80</v>
      </c>
      <c r="BK201" s="210">
        <f>ROUND(I201*H201,2)</f>
        <v>1918</v>
      </c>
      <c r="BL201" s="19" t="s">
        <v>150</v>
      </c>
      <c r="BM201" s="209" t="s">
        <v>549</v>
      </c>
    </row>
    <row r="202" s="2" customFormat="1">
      <c r="A202" s="34"/>
      <c r="B202" s="35"/>
      <c r="C202" s="36"/>
      <c r="D202" s="211" t="s">
        <v>152</v>
      </c>
      <c r="E202" s="36"/>
      <c r="F202" s="212" t="s">
        <v>1058</v>
      </c>
      <c r="G202" s="36"/>
      <c r="H202" s="36"/>
      <c r="I202" s="36"/>
      <c r="J202" s="36"/>
      <c r="K202" s="36"/>
      <c r="L202" s="40"/>
      <c r="M202" s="213"/>
      <c r="N202" s="214"/>
      <c r="O202" s="79"/>
      <c r="P202" s="79"/>
      <c r="Q202" s="79"/>
      <c r="R202" s="79"/>
      <c r="S202" s="79"/>
      <c r="T202" s="80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9" t="s">
        <v>152</v>
      </c>
      <c r="AU202" s="19" t="s">
        <v>82</v>
      </c>
    </row>
    <row r="203" s="2" customFormat="1" ht="33" customHeight="1">
      <c r="A203" s="34"/>
      <c r="B203" s="35"/>
      <c r="C203" s="199" t="s">
        <v>72</v>
      </c>
      <c r="D203" s="199" t="s">
        <v>145</v>
      </c>
      <c r="E203" s="200" t="s">
        <v>1059</v>
      </c>
      <c r="F203" s="201" t="s">
        <v>1060</v>
      </c>
      <c r="G203" s="202" t="s">
        <v>843</v>
      </c>
      <c r="H203" s="203">
        <v>2</v>
      </c>
      <c r="I203" s="204">
        <v>1020</v>
      </c>
      <c r="J203" s="204">
        <f>ROUND(I203*H203,2)</f>
        <v>2040</v>
      </c>
      <c r="K203" s="201" t="s">
        <v>17</v>
      </c>
      <c r="L203" s="40"/>
      <c r="M203" s="205" t="s">
        <v>17</v>
      </c>
      <c r="N203" s="206" t="s">
        <v>43</v>
      </c>
      <c r="O203" s="207">
        <v>0</v>
      </c>
      <c r="P203" s="207">
        <f>O203*H203</f>
        <v>0</v>
      </c>
      <c r="Q203" s="207">
        <v>0</v>
      </c>
      <c r="R203" s="207">
        <f>Q203*H203</f>
        <v>0</v>
      </c>
      <c r="S203" s="207">
        <v>0</v>
      </c>
      <c r="T203" s="20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9" t="s">
        <v>150</v>
      </c>
      <c r="AT203" s="209" t="s">
        <v>145</v>
      </c>
      <c r="AU203" s="209" t="s">
        <v>82</v>
      </c>
      <c r="AY203" s="19" t="s">
        <v>142</v>
      </c>
      <c r="BE203" s="210">
        <f>IF(N203="základní",J203,0)</f>
        <v>2040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9" t="s">
        <v>80</v>
      </c>
      <c r="BK203" s="210">
        <f>ROUND(I203*H203,2)</f>
        <v>2040</v>
      </c>
      <c r="BL203" s="19" t="s">
        <v>150</v>
      </c>
      <c r="BM203" s="209" t="s">
        <v>559</v>
      </c>
    </row>
    <row r="204" s="2" customFormat="1">
      <c r="A204" s="34"/>
      <c r="B204" s="35"/>
      <c r="C204" s="36"/>
      <c r="D204" s="211" t="s">
        <v>152</v>
      </c>
      <c r="E204" s="36"/>
      <c r="F204" s="212" t="s">
        <v>1061</v>
      </c>
      <c r="G204" s="36"/>
      <c r="H204" s="36"/>
      <c r="I204" s="36"/>
      <c r="J204" s="36"/>
      <c r="K204" s="36"/>
      <c r="L204" s="40"/>
      <c r="M204" s="213"/>
      <c r="N204" s="214"/>
      <c r="O204" s="79"/>
      <c r="P204" s="79"/>
      <c r="Q204" s="79"/>
      <c r="R204" s="79"/>
      <c r="S204" s="79"/>
      <c r="T204" s="80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9" t="s">
        <v>152</v>
      </c>
      <c r="AU204" s="19" t="s">
        <v>82</v>
      </c>
    </row>
    <row r="205" s="2" customFormat="1" ht="33" customHeight="1">
      <c r="A205" s="34"/>
      <c r="B205" s="35"/>
      <c r="C205" s="199" t="s">
        <v>72</v>
      </c>
      <c r="D205" s="199" t="s">
        <v>145</v>
      </c>
      <c r="E205" s="200" t="s">
        <v>1062</v>
      </c>
      <c r="F205" s="201" t="s">
        <v>1063</v>
      </c>
      <c r="G205" s="202" t="s">
        <v>843</v>
      </c>
      <c r="H205" s="203">
        <v>1</v>
      </c>
      <c r="I205" s="204">
        <v>983</v>
      </c>
      <c r="J205" s="204">
        <f>ROUND(I205*H205,2)</f>
        <v>983</v>
      </c>
      <c r="K205" s="201" t="s">
        <v>17</v>
      </c>
      <c r="L205" s="40"/>
      <c r="M205" s="205" t="s">
        <v>17</v>
      </c>
      <c r="N205" s="206" t="s">
        <v>43</v>
      </c>
      <c r="O205" s="207">
        <v>0</v>
      </c>
      <c r="P205" s="207">
        <f>O205*H205</f>
        <v>0</v>
      </c>
      <c r="Q205" s="207">
        <v>0</v>
      </c>
      <c r="R205" s="207">
        <f>Q205*H205</f>
        <v>0</v>
      </c>
      <c r="S205" s="207">
        <v>0</v>
      </c>
      <c r="T205" s="20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9" t="s">
        <v>150</v>
      </c>
      <c r="AT205" s="209" t="s">
        <v>145</v>
      </c>
      <c r="AU205" s="209" t="s">
        <v>82</v>
      </c>
      <c r="AY205" s="19" t="s">
        <v>142</v>
      </c>
      <c r="BE205" s="210">
        <f>IF(N205="základní",J205,0)</f>
        <v>983</v>
      </c>
      <c r="BF205" s="210">
        <f>IF(N205="snížená",J205,0)</f>
        <v>0</v>
      </c>
      <c r="BG205" s="210">
        <f>IF(N205="zákl. přenesená",J205,0)</f>
        <v>0</v>
      </c>
      <c r="BH205" s="210">
        <f>IF(N205="sníž. přenesená",J205,0)</f>
        <v>0</v>
      </c>
      <c r="BI205" s="210">
        <f>IF(N205="nulová",J205,0)</f>
        <v>0</v>
      </c>
      <c r="BJ205" s="19" t="s">
        <v>80</v>
      </c>
      <c r="BK205" s="210">
        <f>ROUND(I205*H205,2)</f>
        <v>983</v>
      </c>
      <c r="BL205" s="19" t="s">
        <v>150</v>
      </c>
      <c r="BM205" s="209" t="s">
        <v>569</v>
      </c>
    </row>
    <row r="206" s="2" customFormat="1">
      <c r="A206" s="34"/>
      <c r="B206" s="35"/>
      <c r="C206" s="36"/>
      <c r="D206" s="211" t="s">
        <v>152</v>
      </c>
      <c r="E206" s="36"/>
      <c r="F206" s="212" t="s">
        <v>1064</v>
      </c>
      <c r="G206" s="36"/>
      <c r="H206" s="36"/>
      <c r="I206" s="36"/>
      <c r="J206" s="36"/>
      <c r="K206" s="36"/>
      <c r="L206" s="40"/>
      <c r="M206" s="213"/>
      <c r="N206" s="214"/>
      <c r="O206" s="79"/>
      <c r="P206" s="79"/>
      <c r="Q206" s="79"/>
      <c r="R206" s="79"/>
      <c r="S206" s="79"/>
      <c r="T206" s="80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9" t="s">
        <v>152</v>
      </c>
      <c r="AU206" s="19" t="s">
        <v>82</v>
      </c>
    </row>
    <row r="207" s="2" customFormat="1" ht="16.5" customHeight="1">
      <c r="A207" s="34"/>
      <c r="B207" s="35"/>
      <c r="C207" s="199" t="s">
        <v>72</v>
      </c>
      <c r="D207" s="199" t="s">
        <v>145</v>
      </c>
      <c r="E207" s="200" t="s">
        <v>1065</v>
      </c>
      <c r="F207" s="201" t="s">
        <v>1066</v>
      </c>
      <c r="G207" s="202" t="s">
        <v>843</v>
      </c>
      <c r="H207" s="203">
        <v>3</v>
      </c>
      <c r="I207" s="204">
        <v>404</v>
      </c>
      <c r="J207" s="204">
        <f>ROUND(I207*H207,2)</f>
        <v>1212</v>
      </c>
      <c r="K207" s="201" t="s">
        <v>17</v>
      </c>
      <c r="L207" s="40"/>
      <c r="M207" s="205" t="s">
        <v>17</v>
      </c>
      <c r="N207" s="206" t="s">
        <v>43</v>
      </c>
      <c r="O207" s="207">
        <v>0</v>
      </c>
      <c r="P207" s="207">
        <f>O207*H207</f>
        <v>0</v>
      </c>
      <c r="Q207" s="207">
        <v>0</v>
      </c>
      <c r="R207" s="207">
        <f>Q207*H207</f>
        <v>0</v>
      </c>
      <c r="S207" s="207">
        <v>0</v>
      </c>
      <c r="T207" s="20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9" t="s">
        <v>150</v>
      </c>
      <c r="AT207" s="209" t="s">
        <v>145</v>
      </c>
      <c r="AU207" s="209" t="s">
        <v>82</v>
      </c>
      <c r="AY207" s="19" t="s">
        <v>142</v>
      </c>
      <c r="BE207" s="210">
        <f>IF(N207="základní",J207,0)</f>
        <v>1212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9" t="s">
        <v>80</v>
      </c>
      <c r="BK207" s="210">
        <f>ROUND(I207*H207,2)</f>
        <v>1212</v>
      </c>
      <c r="BL207" s="19" t="s">
        <v>150</v>
      </c>
      <c r="BM207" s="209" t="s">
        <v>579</v>
      </c>
    </row>
    <row r="208" s="2" customFormat="1">
      <c r="A208" s="34"/>
      <c r="B208" s="35"/>
      <c r="C208" s="36"/>
      <c r="D208" s="211" t="s">
        <v>152</v>
      </c>
      <c r="E208" s="36"/>
      <c r="F208" s="212" t="s">
        <v>1066</v>
      </c>
      <c r="G208" s="36"/>
      <c r="H208" s="36"/>
      <c r="I208" s="36"/>
      <c r="J208" s="36"/>
      <c r="K208" s="36"/>
      <c r="L208" s="40"/>
      <c r="M208" s="213"/>
      <c r="N208" s="214"/>
      <c r="O208" s="79"/>
      <c r="P208" s="79"/>
      <c r="Q208" s="79"/>
      <c r="R208" s="79"/>
      <c r="S208" s="79"/>
      <c r="T208" s="80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9" t="s">
        <v>152</v>
      </c>
      <c r="AU208" s="19" t="s">
        <v>82</v>
      </c>
    </row>
    <row r="209" s="2" customFormat="1" ht="21.75" customHeight="1">
      <c r="A209" s="34"/>
      <c r="B209" s="35"/>
      <c r="C209" s="199" t="s">
        <v>72</v>
      </c>
      <c r="D209" s="199" t="s">
        <v>145</v>
      </c>
      <c r="E209" s="200" t="s">
        <v>1067</v>
      </c>
      <c r="F209" s="201" t="s">
        <v>1068</v>
      </c>
      <c r="G209" s="202" t="s">
        <v>843</v>
      </c>
      <c r="H209" s="203">
        <v>1</v>
      </c>
      <c r="I209" s="204">
        <v>393</v>
      </c>
      <c r="J209" s="204">
        <f>ROUND(I209*H209,2)</f>
        <v>393</v>
      </c>
      <c r="K209" s="201" t="s">
        <v>17</v>
      </c>
      <c r="L209" s="40"/>
      <c r="M209" s="205" t="s">
        <v>17</v>
      </c>
      <c r="N209" s="206" t="s">
        <v>43</v>
      </c>
      <c r="O209" s="207">
        <v>0</v>
      </c>
      <c r="P209" s="207">
        <f>O209*H209</f>
        <v>0</v>
      </c>
      <c r="Q209" s="207">
        <v>0</v>
      </c>
      <c r="R209" s="207">
        <f>Q209*H209</f>
        <v>0</v>
      </c>
      <c r="S209" s="207">
        <v>0</v>
      </c>
      <c r="T209" s="20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9" t="s">
        <v>150</v>
      </c>
      <c r="AT209" s="209" t="s">
        <v>145</v>
      </c>
      <c r="AU209" s="209" t="s">
        <v>82</v>
      </c>
      <c r="AY209" s="19" t="s">
        <v>142</v>
      </c>
      <c r="BE209" s="210">
        <f>IF(N209="základní",J209,0)</f>
        <v>393</v>
      </c>
      <c r="BF209" s="210">
        <f>IF(N209="snížená",J209,0)</f>
        <v>0</v>
      </c>
      <c r="BG209" s="210">
        <f>IF(N209="zákl. přenesená",J209,0)</f>
        <v>0</v>
      </c>
      <c r="BH209" s="210">
        <f>IF(N209="sníž. přenesená",J209,0)</f>
        <v>0</v>
      </c>
      <c r="BI209" s="210">
        <f>IF(N209="nulová",J209,0)</f>
        <v>0</v>
      </c>
      <c r="BJ209" s="19" t="s">
        <v>80</v>
      </c>
      <c r="BK209" s="210">
        <f>ROUND(I209*H209,2)</f>
        <v>393</v>
      </c>
      <c r="BL209" s="19" t="s">
        <v>150</v>
      </c>
      <c r="BM209" s="209" t="s">
        <v>589</v>
      </c>
    </row>
    <row r="210" s="2" customFormat="1">
      <c r="A210" s="34"/>
      <c r="B210" s="35"/>
      <c r="C210" s="36"/>
      <c r="D210" s="211" t="s">
        <v>152</v>
      </c>
      <c r="E210" s="36"/>
      <c r="F210" s="212" t="s">
        <v>1068</v>
      </c>
      <c r="G210" s="36"/>
      <c r="H210" s="36"/>
      <c r="I210" s="36"/>
      <c r="J210" s="36"/>
      <c r="K210" s="36"/>
      <c r="L210" s="40"/>
      <c r="M210" s="213"/>
      <c r="N210" s="214"/>
      <c r="O210" s="79"/>
      <c r="P210" s="79"/>
      <c r="Q210" s="79"/>
      <c r="R210" s="79"/>
      <c r="S210" s="79"/>
      <c r="T210" s="80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9" t="s">
        <v>152</v>
      </c>
      <c r="AU210" s="19" t="s">
        <v>82</v>
      </c>
    </row>
    <row r="211" s="2" customFormat="1" ht="16.5" customHeight="1">
      <c r="A211" s="34"/>
      <c r="B211" s="35"/>
      <c r="C211" s="199" t="s">
        <v>72</v>
      </c>
      <c r="D211" s="199" t="s">
        <v>145</v>
      </c>
      <c r="E211" s="200" t="s">
        <v>1069</v>
      </c>
      <c r="F211" s="201" t="s">
        <v>1070</v>
      </c>
      <c r="G211" s="202" t="s">
        <v>843</v>
      </c>
      <c r="H211" s="203">
        <v>1</v>
      </c>
      <c r="I211" s="204">
        <v>307</v>
      </c>
      <c r="J211" s="204">
        <f>ROUND(I211*H211,2)</f>
        <v>307</v>
      </c>
      <c r="K211" s="201" t="s">
        <v>17</v>
      </c>
      <c r="L211" s="40"/>
      <c r="M211" s="205" t="s">
        <v>17</v>
      </c>
      <c r="N211" s="206" t="s">
        <v>43</v>
      </c>
      <c r="O211" s="207">
        <v>0</v>
      </c>
      <c r="P211" s="207">
        <f>O211*H211</f>
        <v>0</v>
      </c>
      <c r="Q211" s="207">
        <v>0</v>
      </c>
      <c r="R211" s="207">
        <f>Q211*H211</f>
        <v>0</v>
      </c>
      <c r="S211" s="207">
        <v>0</v>
      </c>
      <c r="T211" s="20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9" t="s">
        <v>150</v>
      </c>
      <c r="AT211" s="209" t="s">
        <v>145</v>
      </c>
      <c r="AU211" s="209" t="s">
        <v>82</v>
      </c>
      <c r="AY211" s="19" t="s">
        <v>142</v>
      </c>
      <c r="BE211" s="210">
        <f>IF(N211="základní",J211,0)</f>
        <v>307</v>
      </c>
      <c r="BF211" s="210">
        <f>IF(N211="snížená",J211,0)</f>
        <v>0</v>
      </c>
      <c r="BG211" s="210">
        <f>IF(N211="zákl. přenesená",J211,0)</f>
        <v>0</v>
      </c>
      <c r="BH211" s="210">
        <f>IF(N211="sníž. přenesená",J211,0)</f>
        <v>0</v>
      </c>
      <c r="BI211" s="210">
        <f>IF(N211="nulová",J211,0)</f>
        <v>0</v>
      </c>
      <c r="BJ211" s="19" t="s">
        <v>80</v>
      </c>
      <c r="BK211" s="210">
        <f>ROUND(I211*H211,2)</f>
        <v>307</v>
      </c>
      <c r="BL211" s="19" t="s">
        <v>150</v>
      </c>
      <c r="BM211" s="209" t="s">
        <v>602</v>
      </c>
    </row>
    <row r="212" s="2" customFormat="1">
      <c r="A212" s="34"/>
      <c r="B212" s="35"/>
      <c r="C212" s="36"/>
      <c r="D212" s="211" t="s">
        <v>152</v>
      </c>
      <c r="E212" s="36"/>
      <c r="F212" s="212" t="s">
        <v>1070</v>
      </c>
      <c r="G212" s="36"/>
      <c r="H212" s="36"/>
      <c r="I212" s="36"/>
      <c r="J212" s="36"/>
      <c r="K212" s="36"/>
      <c r="L212" s="40"/>
      <c r="M212" s="213"/>
      <c r="N212" s="214"/>
      <c r="O212" s="79"/>
      <c r="P212" s="79"/>
      <c r="Q212" s="79"/>
      <c r="R212" s="79"/>
      <c r="S212" s="79"/>
      <c r="T212" s="80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9" t="s">
        <v>152</v>
      </c>
      <c r="AU212" s="19" t="s">
        <v>82</v>
      </c>
    </row>
    <row r="213" s="2" customFormat="1" ht="16.5" customHeight="1">
      <c r="A213" s="34"/>
      <c r="B213" s="35"/>
      <c r="C213" s="199" t="s">
        <v>72</v>
      </c>
      <c r="D213" s="199" t="s">
        <v>145</v>
      </c>
      <c r="E213" s="200" t="s">
        <v>1071</v>
      </c>
      <c r="F213" s="201" t="s">
        <v>1072</v>
      </c>
      <c r="G213" s="202" t="s">
        <v>843</v>
      </c>
      <c r="H213" s="203">
        <v>3</v>
      </c>
      <c r="I213" s="204">
        <v>542</v>
      </c>
      <c r="J213" s="204">
        <f>ROUND(I213*H213,2)</f>
        <v>1626</v>
      </c>
      <c r="K213" s="201" t="s">
        <v>17</v>
      </c>
      <c r="L213" s="40"/>
      <c r="M213" s="205" t="s">
        <v>17</v>
      </c>
      <c r="N213" s="206" t="s">
        <v>43</v>
      </c>
      <c r="O213" s="207">
        <v>0</v>
      </c>
      <c r="P213" s="207">
        <f>O213*H213</f>
        <v>0</v>
      </c>
      <c r="Q213" s="207">
        <v>0</v>
      </c>
      <c r="R213" s="207">
        <f>Q213*H213</f>
        <v>0</v>
      </c>
      <c r="S213" s="207">
        <v>0</v>
      </c>
      <c r="T213" s="20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9" t="s">
        <v>150</v>
      </c>
      <c r="AT213" s="209" t="s">
        <v>145</v>
      </c>
      <c r="AU213" s="209" t="s">
        <v>82</v>
      </c>
      <c r="AY213" s="19" t="s">
        <v>142</v>
      </c>
      <c r="BE213" s="210">
        <f>IF(N213="základní",J213,0)</f>
        <v>1626</v>
      </c>
      <c r="BF213" s="210">
        <f>IF(N213="snížená",J213,0)</f>
        <v>0</v>
      </c>
      <c r="BG213" s="210">
        <f>IF(N213="zákl. přenesená",J213,0)</f>
        <v>0</v>
      </c>
      <c r="BH213" s="210">
        <f>IF(N213="sníž. přenesená",J213,0)</f>
        <v>0</v>
      </c>
      <c r="BI213" s="210">
        <f>IF(N213="nulová",J213,0)</f>
        <v>0</v>
      </c>
      <c r="BJ213" s="19" t="s">
        <v>80</v>
      </c>
      <c r="BK213" s="210">
        <f>ROUND(I213*H213,2)</f>
        <v>1626</v>
      </c>
      <c r="BL213" s="19" t="s">
        <v>150</v>
      </c>
      <c r="BM213" s="209" t="s">
        <v>614</v>
      </c>
    </row>
    <row r="214" s="2" customFormat="1">
      <c r="A214" s="34"/>
      <c r="B214" s="35"/>
      <c r="C214" s="36"/>
      <c r="D214" s="211" t="s">
        <v>152</v>
      </c>
      <c r="E214" s="36"/>
      <c r="F214" s="212" t="s">
        <v>1073</v>
      </c>
      <c r="G214" s="36"/>
      <c r="H214" s="36"/>
      <c r="I214" s="36"/>
      <c r="J214" s="36"/>
      <c r="K214" s="36"/>
      <c r="L214" s="40"/>
      <c r="M214" s="213"/>
      <c r="N214" s="214"/>
      <c r="O214" s="79"/>
      <c r="P214" s="79"/>
      <c r="Q214" s="79"/>
      <c r="R214" s="79"/>
      <c r="S214" s="79"/>
      <c r="T214" s="80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9" t="s">
        <v>152</v>
      </c>
      <c r="AU214" s="19" t="s">
        <v>82</v>
      </c>
    </row>
    <row r="215" s="2" customFormat="1" ht="21.75" customHeight="1">
      <c r="A215" s="34"/>
      <c r="B215" s="35"/>
      <c r="C215" s="199" t="s">
        <v>72</v>
      </c>
      <c r="D215" s="199" t="s">
        <v>145</v>
      </c>
      <c r="E215" s="200" t="s">
        <v>1074</v>
      </c>
      <c r="F215" s="201" t="s">
        <v>1075</v>
      </c>
      <c r="G215" s="202" t="s">
        <v>843</v>
      </c>
      <c r="H215" s="203">
        <v>2</v>
      </c>
      <c r="I215" s="204">
        <v>2112</v>
      </c>
      <c r="J215" s="204">
        <f>ROUND(I215*H215,2)</f>
        <v>4224</v>
      </c>
      <c r="K215" s="201" t="s">
        <v>17</v>
      </c>
      <c r="L215" s="40"/>
      <c r="M215" s="205" t="s">
        <v>17</v>
      </c>
      <c r="N215" s="206" t="s">
        <v>43</v>
      </c>
      <c r="O215" s="207">
        <v>0</v>
      </c>
      <c r="P215" s="207">
        <f>O215*H215</f>
        <v>0</v>
      </c>
      <c r="Q215" s="207">
        <v>0</v>
      </c>
      <c r="R215" s="207">
        <f>Q215*H215</f>
        <v>0</v>
      </c>
      <c r="S215" s="207">
        <v>0</v>
      </c>
      <c r="T215" s="20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9" t="s">
        <v>150</v>
      </c>
      <c r="AT215" s="209" t="s">
        <v>145</v>
      </c>
      <c r="AU215" s="209" t="s">
        <v>82</v>
      </c>
      <c r="AY215" s="19" t="s">
        <v>142</v>
      </c>
      <c r="BE215" s="210">
        <f>IF(N215="základní",J215,0)</f>
        <v>4224</v>
      </c>
      <c r="BF215" s="210">
        <f>IF(N215="snížená",J215,0)</f>
        <v>0</v>
      </c>
      <c r="BG215" s="210">
        <f>IF(N215="zákl. přenesená",J215,0)</f>
        <v>0</v>
      </c>
      <c r="BH215" s="210">
        <f>IF(N215="sníž. přenesená",J215,0)</f>
        <v>0</v>
      </c>
      <c r="BI215" s="210">
        <f>IF(N215="nulová",J215,0)</f>
        <v>0</v>
      </c>
      <c r="BJ215" s="19" t="s">
        <v>80</v>
      </c>
      <c r="BK215" s="210">
        <f>ROUND(I215*H215,2)</f>
        <v>4224</v>
      </c>
      <c r="BL215" s="19" t="s">
        <v>150</v>
      </c>
      <c r="BM215" s="209" t="s">
        <v>627</v>
      </c>
    </row>
    <row r="216" s="2" customFormat="1">
      <c r="A216" s="34"/>
      <c r="B216" s="35"/>
      <c r="C216" s="36"/>
      <c r="D216" s="211" t="s">
        <v>152</v>
      </c>
      <c r="E216" s="36"/>
      <c r="F216" s="212" t="s">
        <v>1075</v>
      </c>
      <c r="G216" s="36"/>
      <c r="H216" s="36"/>
      <c r="I216" s="36"/>
      <c r="J216" s="36"/>
      <c r="K216" s="36"/>
      <c r="L216" s="40"/>
      <c r="M216" s="213"/>
      <c r="N216" s="214"/>
      <c r="O216" s="79"/>
      <c r="P216" s="79"/>
      <c r="Q216" s="79"/>
      <c r="R216" s="79"/>
      <c r="S216" s="79"/>
      <c r="T216" s="80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9" t="s">
        <v>152</v>
      </c>
      <c r="AU216" s="19" t="s">
        <v>82</v>
      </c>
    </row>
    <row r="217" s="2" customFormat="1" ht="16.5" customHeight="1">
      <c r="A217" s="34"/>
      <c r="B217" s="35"/>
      <c r="C217" s="199" t="s">
        <v>72</v>
      </c>
      <c r="D217" s="199" t="s">
        <v>145</v>
      </c>
      <c r="E217" s="200" t="s">
        <v>1076</v>
      </c>
      <c r="F217" s="201" t="s">
        <v>1077</v>
      </c>
      <c r="G217" s="202" t="s">
        <v>843</v>
      </c>
      <c r="H217" s="203">
        <v>2</v>
      </c>
      <c r="I217" s="204">
        <v>1856</v>
      </c>
      <c r="J217" s="204">
        <f>ROUND(I217*H217,2)</f>
        <v>3712</v>
      </c>
      <c r="K217" s="201" t="s">
        <v>17</v>
      </c>
      <c r="L217" s="40"/>
      <c r="M217" s="205" t="s">
        <v>17</v>
      </c>
      <c r="N217" s="206" t="s">
        <v>43</v>
      </c>
      <c r="O217" s="207">
        <v>0</v>
      </c>
      <c r="P217" s="207">
        <f>O217*H217</f>
        <v>0</v>
      </c>
      <c r="Q217" s="207">
        <v>0</v>
      </c>
      <c r="R217" s="207">
        <f>Q217*H217</f>
        <v>0</v>
      </c>
      <c r="S217" s="207">
        <v>0</v>
      </c>
      <c r="T217" s="20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9" t="s">
        <v>150</v>
      </c>
      <c r="AT217" s="209" t="s">
        <v>145</v>
      </c>
      <c r="AU217" s="209" t="s">
        <v>82</v>
      </c>
      <c r="AY217" s="19" t="s">
        <v>142</v>
      </c>
      <c r="BE217" s="210">
        <f>IF(N217="základní",J217,0)</f>
        <v>3712</v>
      </c>
      <c r="BF217" s="210">
        <f>IF(N217="snížená",J217,0)</f>
        <v>0</v>
      </c>
      <c r="BG217" s="210">
        <f>IF(N217="zákl. přenesená",J217,0)</f>
        <v>0</v>
      </c>
      <c r="BH217" s="210">
        <f>IF(N217="sníž. přenesená",J217,0)</f>
        <v>0</v>
      </c>
      <c r="BI217" s="210">
        <f>IF(N217="nulová",J217,0)</f>
        <v>0</v>
      </c>
      <c r="BJ217" s="19" t="s">
        <v>80</v>
      </c>
      <c r="BK217" s="210">
        <f>ROUND(I217*H217,2)</f>
        <v>3712</v>
      </c>
      <c r="BL217" s="19" t="s">
        <v>150</v>
      </c>
      <c r="BM217" s="209" t="s">
        <v>525</v>
      </c>
    </row>
    <row r="218" s="2" customFormat="1">
      <c r="A218" s="34"/>
      <c r="B218" s="35"/>
      <c r="C218" s="36"/>
      <c r="D218" s="211" t="s">
        <v>152</v>
      </c>
      <c r="E218" s="36"/>
      <c r="F218" s="212" t="s">
        <v>1077</v>
      </c>
      <c r="G218" s="36"/>
      <c r="H218" s="36"/>
      <c r="I218" s="36"/>
      <c r="J218" s="36"/>
      <c r="K218" s="36"/>
      <c r="L218" s="40"/>
      <c r="M218" s="213"/>
      <c r="N218" s="214"/>
      <c r="O218" s="79"/>
      <c r="P218" s="79"/>
      <c r="Q218" s="79"/>
      <c r="R218" s="79"/>
      <c r="S218" s="79"/>
      <c r="T218" s="80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9" t="s">
        <v>152</v>
      </c>
      <c r="AU218" s="19" t="s">
        <v>82</v>
      </c>
    </row>
    <row r="219" s="12" customFormat="1" ht="22.8" customHeight="1">
      <c r="A219" s="12"/>
      <c r="B219" s="184"/>
      <c r="C219" s="185"/>
      <c r="D219" s="186" t="s">
        <v>71</v>
      </c>
      <c r="E219" s="197" t="s">
        <v>1078</v>
      </c>
      <c r="F219" s="197" t="s">
        <v>1079</v>
      </c>
      <c r="G219" s="185"/>
      <c r="H219" s="185"/>
      <c r="I219" s="185"/>
      <c r="J219" s="198">
        <f>BK219</f>
        <v>4163.1999999999998</v>
      </c>
      <c r="K219" s="185"/>
      <c r="L219" s="189"/>
      <c r="M219" s="190"/>
      <c r="N219" s="191"/>
      <c r="O219" s="191"/>
      <c r="P219" s="192">
        <f>SUM(P220:P239)</f>
        <v>0</v>
      </c>
      <c r="Q219" s="191"/>
      <c r="R219" s="192">
        <f>SUM(R220:R239)</f>
        <v>0</v>
      </c>
      <c r="S219" s="191"/>
      <c r="T219" s="193">
        <f>SUM(T220:T239)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94" t="s">
        <v>80</v>
      </c>
      <c r="AT219" s="195" t="s">
        <v>71</v>
      </c>
      <c r="AU219" s="195" t="s">
        <v>80</v>
      </c>
      <c r="AY219" s="194" t="s">
        <v>142</v>
      </c>
      <c r="BK219" s="196">
        <f>SUM(BK220:BK239)</f>
        <v>4163.1999999999998</v>
      </c>
    </row>
    <row r="220" s="2" customFormat="1" ht="16.5" customHeight="1">
      <c r="A220" s="34"/>
      <c r="B220" s="35"/>
      <c r="C220" s="199" t="s">
        <v>72</v>
      </c>
      <c r="D220" s="199" t="s">
        <v>145</v>
      </c>
      <c r="E220" s="200" t="s">
        <v>1080</v>
      </c>
      <c r="F220" s="201" t="s">
        <v>1081</v>
      </c>
      <c r="G220" s="202" t="s">
        <v>843</v>
      </c>
      <c r="H220" s="203">
        <v>3</v>
      </c>
      <c r="I220" s="204">
        <v>242</v>
      </c>
      <c r="J220" s="204">
        <f>ROUND(I220*H220,2)</f>
        <v>726</v>
      </c>
      <c r="K220" s="201" t="s">
        <v>17</v>
      </c>
      <c r="L220" s="40"/>
      <c r="M220" s="205" t="s">
        <v>17</v>
      </c>
      <c r="N220" s="206" t="s">
        <v>43</v>
      </c>
      <c r="O220" s="207">
        <v>0</v>
      </c>
      <c r="P220" s="207">
        <f>O220*H220</f>
        <v>0</v>
      </c>
      <c r="Q220" s="207">
        <v>0</v>
      </c>
      <c r="R220" s="207">
        <f>Q220*H220</f>
        <v>0</v>
      </c>
      <c r="S220" s="207">
        <v>0</v>
      </c>
      <c r="T220" s="20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9" t="s">
        <v>150</v>
      </c>
      <c r="AT220" s="209" t="s">
        <v>145</v>
      </c>
      <c r="AU220" s="209" t="s">
        <v>82</v>
      </c>
      <c r="AY220" s="19" t="s">
        <v>142</v>
      </c>
      <c r="BE220" s="210">
        <f>IF(N220="základní",J220,0)</f>
        <v>726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9" t="s">
        <v>80</v>
      </c>
      <c r="BK220" s="210">
        <f>ROUND(I220*H220,2)</f>
        <v>726</v>
      </c>
      <c r="BL220" s="19" t="s">
        <v>150</v>
      </c>
      <c r="BM220" s="209" t="s">
        <v>1082</v>
      </c>
    </row>
    <row r="221" s="2" customFormat="1">
      <c r="A221" s="34"/>
      <c r="B221" s="35"/>
      <c r="C221" s="36"/>
      <c r="D221" s="211" t="s">
        <v>152</v>
      </c>
      <c r="E221" s="36"/>
      <c r="F221" s="212" t="s">
        <v>1081</v>
      </c>
      <c r="G221" s="36"/>
      <c r="H221" s="36"/>
      <c r="I221" s="36"/>
      <c r="J221" s="36"/>
      <c r="K221" s="36"/>
      <c r="L221" s="40"/>
      <c r="M221" s="213"/>
      <c r="N221" s="214"/>
      <c r="O221" s="79"/>
      <c r="P221" s="79"/>
      <c r="Q221" s="79"/>
      <c r="R221" s="79"/>
      <c r="S221" s="79"/>
      <c r="T221" s="80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9" t="s">
        <v>152</v>
      </c>
      <c r="AU221" s="19" t="s">
        <v>82</v>
      </c>
    </row>
    <row r="222" s="2" customFormat="1" ht="16.5" customHeight="1">
      <c r="A222" s="34"/>
      <c r="B222" s="35"/>
      <c r="C222" s="199" t="s">
        <v>72</v>
      </c>
      <c r="D222" s="199" t="s">
        <v>145</v>
      </c>
      <c r="E222" s="200" t="s">
        <v>1083</v>
      </c>
      <c r="F222" s="201" t="s">
        <v>1084</v>
      </c>
      <c r="G222" s="202" t="s">
        <v>843</v>
      </c>
      <c r="H222" s="203">
        <v>1</v>
      </c>
      <c r="I222" s="204">
        <v>191</v>
      </c>
      <c r="J222" s="204">
        <f>ROUND(I222*H222,2)</f>
        <v>191</v>
      </c>
      <c r="K222" s="201" t="s">
        <v>17</v>
      </c>
      <c r="L222" s="40"/>
      <c r="M222" s="205" t="s">
        <v>17</v>
      </c>
      <c r="N222" s="206" t="s">
        <v>43</v>
      </c>
      <c r="O222" s="207">
        <v>0</v>
      </c>
      <c r="P222" s="207">
        <f>O222*H222</f>
        <v>0</v>
      </c>
      <c r="Q222" s="207">
        <v>0</v>
      </c>
      <c r="R222" s="207">
        <f>Q222*H222</f>
        <v>0</v>
      </c>
      <c r="S222" s="207">
        <v>0</v>
      </c>
      <c r="T222" s="20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9" t="s">
        <v>150</v>
      </c>
      <c r="AT222" s="209" t="s">
        <v>145</v>
      </c>
      <c r="AU222" s="209" t="s">
        <v>82</v>
      </c>
      <c r="AY222" s="19" t="s">
        <v>142</v>
      </c>
      <c r="BE222" s="210">
        <f>IF(N222="základní",J222,0)</f>
        <v>191</v>
      </c>
      <c r="BF222" s="210">
        <f>IF(N222="snížená",J222,0)</f>
        <v>0</v>
      </c>
      <c r="BG222" s="210">
        <f>IF(N222="zákl. přenesená",J222,0)</f>
        <v>0</v>
      </c>
      <c r="BH222" s="210">
        <f>IF(N222="sníž. přenesená",J222,0)</f>
        <v>0</v>
      </c>
      <c r="BI222" s="210">
        <f>IF(N222="nulová",J222,0)</f>
        <v>0</v>
      </c>
      <c r="BJ222" s="19" t="s">
        <v>80</v>
      </c>
      <c r="BK222" s="210">
        <f>ROUND(I222*H222,2)</f>
        <v>191</v>
      </c>
      <c r="BL222" s="19" t="s">
        <v>150</v>
      </c>
      <c r="BM222" s="209" t="s">
        <v>1085</v>
      </c>
    </row>
    <row r="223" s="2" customFormat="1">
      <c r="A223" s="34"/>
      <c r="B223" s="35"/>
      <c r="C223" s="36"/>
      <c r="D223" s="211" t="s">
        <v>152</v>
      </c>
      <c r="E223" s="36"/>
      <c r="F223" s="212" t="s">
        <v>1084</v>
      </c>
      <c r="G223" s="36"/>
      <c r="H223" s="36"/>
      <c r="I223" s="36"/>
      <c r="J223" s="36"/>
      <c r="K223" s="36"/>
      <c r="L223" s="40"/>
      <c r="M223" s="213"/>
      <c r="N223" s="214"/>
      <c r="O223" s="79"/>
      <c r="P223" s="79"/>
      <c r="Q223" s="79"/>
      <c r="R223" s="79"/>
      <c r="S223" s="79"/>
      <c r="T223" s="80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9" t="s">
        <v>152</v>
      </c>
      <c r="AU223" s="19" t="s">
        <v>82</v>
      </c>
    </row>
    <row r="224" s="2" customFormat="1" ht="16.5" customHeight="1">
      <c r="A224" s="34"/>
      <c r="B224" s="35"/>
      <c r="C224" s="199" t="s">
        <v>72</v>
      </c>
      <c r="D224" s="199" t="s">
        <v>145</v>
      </c>
      <c r="E224" s="200" t="s">
        <v>1086</v>
      </c>
      <c r="F224" s="201" t="s">
        <v>1087</v>
      </c>
      <c r="G224" s="202" t="s">
        <v>843</v>
      </c>
      <c r="H224" s="203">
        <v>11</v>
      </c>
      <c r="I224" s="204">
        <v>107</v>
      </c>
      <c r="J224" s="204">
        <f>ROUND(I224*H224,2)</f>
        <v>1177</v>
      </c>
      <c r="K224" s="201" t="s">
        <v>17</v>
      </c>
      <c r="L224" s="40"/>
      <c r="M224" s="205" t="s">
        <v>17</v>
      </c>
      <c r="N224" s="206" t="s">
        <v>43</v>
      </c>
      <c r="O224" s="207">
        <v>0</v>
      </c>
      <c r="P224" s="207">
        <f>O224*H224</f>
        <v>0</v>
      </c>
      <c r="Q224" s="207">
        <v>0</v>
      </c>
      <c r="R224" s="207">
        <f>Q224*H224</f>
        <v>0</v>
      </c>
      <c r="S224" s="207">
        <v>0</v>
      </c>
      <c r="T224" s="20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9" t="s">
        <v>150</v>
      </c>
      <c r="AT224" s="209" t="s">
        <v>145</v>
      </c>
      <c r="AU224" s="209" t="s">
        <v>82</v>
      </c>
      <c r="AY224" s="19" t="s">
        <v>142</v>
      </c>
      <c r="BE224" s="210">
        <f>IF(N224="základní",J224,0)</f>
        <v>1177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9" t="s">
        <v>80</v>
      </c>
      <c r="BK224" s="210">
        <f>ROUND(I224*H224,2)</f>
        <v>1177</v>
      </c>
      <c r="BL224" s="19" t="s">
        <v>150</v>
      </c>
      <c r="BM224" s="209" t="s">
        <v>1088</v>
      </c>
    </row>
    <row r="225" s="2" customFormat="1">
      <c r="A225" s="34"/>
      <c r="B225" s="35"/>
      <c r="C225" s="36"/>
      <c r="D225" s="211" t="s">
        <v>152</v>
      </c>
      <c r="E225" s="36"/>
      <c r="F225" s="212" t="s">
        <v>1087</v>
      </c>
      <c r="G225" s="36"/>
      <c r="H225" s="36"/>
      <c r="I225" s="36"/>
      <c r="J225" s="36"/>
      <c r="K225" s="36"/>
      <c r="L225" s="40"/>
      <c r="M225" s="213"/>
      <c r="N225" s="214"/>
      <c r="O225" s="79"/>
      <c r="P225" s="79"/>
      <c r="Q225" s="79"/>
      <c r="R225" s="79"/>
      <c r="S225" s="79"/>
      <c r="T225" s="80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9" t="s">
        <v>152</v>
      </c>
      <c r="AU225" s="19" t="s">
        <v>82</v>
      </c>
    </row>
    <row r="226" s="2" customFormat="1" ht="16.5" customHeight="1">
      <c r="A226" s="34"/>
      <c r="B226" s="35"/>
      <c r="C226" s="199" t="s">
        <v>72</v>
      </c>
      <c r="D226" s="199" t="s">
        <v>145</v>
      </c>
      <c r="E226" s="200" t="s">
        <v>1089</v>
      </c>
      <c r="F226" s="201" t="s">
        <v>1090</v>
      </c>
      <c r="G226" s="202" t="s">
        <v>843</v>
      </c>
      <c r="H226" s="203">
        <v>1</v>
      </c>
      <c r="I226" s="204">
        <v>94</v>
      </c>
      <c r="J226" s="204">
        <f>ROUND(I226*H226,2)</f>
        <v>94</v>
      </c>
      <c r="K226" s="201" t="s">
        <v>17</v>
      </c>
      <c r="L226" s="40"/>
      <c r="M226" s="205" t="s">
        <v>17</v>
      </c>
      <c r="N226" s="206" t="s">
        <v>43</v>
      </c>
      <c r="O226" s="207">
        <v>0</v>
      </c>
      <c r="P226" s="207">
        <f>O226*H226</f>
        <v>0</v>
      </c>
      <c r="Q226" s="207">
        <v>0</v>
      </c>
      <c r="R226" s="207">
        <f>Q226*H226</f>
        <v>0</v>
      </c>
      <c r="S226" s="207">
        <v>0</v>
      </c>
      <c r="T226" s="20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9" t="s">
        <v>150</v>
      </c>
      <c r="AT226" s="209" t="s">
        <v>145</v>
      </c>
      <c r="AU226" s="209" t="s">
        <v>82</v>
      </c>
      <c r="AY226" s="19" t="s">
        <v>142</v>
      </c>
      <c r="BE226" s="210">
        <f>IF(N226="základní",J226,0)</f>
        <v>94</v>
      </c>
      <c r="BF226" s="210">
        <f>IF(N226="snížená",J226,0)</f>
        <v>0</v>
      </c>
      <c r="BG226" s="210">
        <f>IF(N226="zákl. přenesená",J226,0)</f>
        <v>0</v>
      </c>
      <c r="BH226" s="210">
        <f>IF(N226="sníž. přenesená",J226,0)</f>
        <v>0</v>
      </c>
      <c r="BI226" s="210">
        <f>IF(N226="nulová",J226,0)</f>
        <v>0</v>
      </c>
      <c r="BJ226" s="19" t="s">
        <v>80</v>
      </c>
      <c r="BK226" s="210">
        <f>ROUND(I226*H226,2)</f>
        <v>94</v>
      </c>
      <c r="BL226" s="19" t="s">
        <v>150</v>
      </c>
      <c r="BM226" s="209" t="s">
        <v>1091</v>
      </c>
    </row>
    <row r="227" s="2" customFormat="1">
      <c r="A227" s="34"/>
      <c r="B227" s="35"/>
      <c r="C227" s="36"/>
      <c r="D227" s="211" t="s">
        <v>152</v>
      </c>
      <c r="E227" s="36"/>
      <c r="F227" s="212" t="s">
        <v>1092</v>
      </c>
      <c r="G227" s="36"/>
      <c r="H227" s="36"/>
      <c r="I227" s="36"/>
      <c r="J227" s="36"/>
      <c r="K227" s="36"/>
      <c r="L227" s="40"/>
      <c r="M227" s="213"/>
      <c r="N227" s="214"/>
      <c r="O227" s="79"/>
      <c r="P227" s="79"/>
      <c r="Q227" s="79"/>
      <c r="R227" s="79"/>
      <c r="S227" s="79"/>
      <c r="T227" s="80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9" t="s">
        <v>152</v>
      </c>
      <c r="AU227" s="19" t="s">
        <v>82</v>
      </c>
    </row>
    <row r="228" s="2" customFormat="1" ht="16.5" customHeight="1">
      <c r="A228" s="34"/>
      <c r="B228" s="35"/>
      <c r="C228" s="199" t="s">
        <v>72</v>
      </c>
      <c r="D228" s="199" t="s">
        <v>145</v>
      </c>
      <c r="E228" s="200" t="s">
        <v>1093</v>
      </c>
      <c r="F228" s="201" t="s">
        <v>1094</v>
      </c>
      <c r="G228" s="202" t="s">
        <v>843</v>
      </c>
      <c r="H228" s="203">
        <v>4</v>
      </c>
      <c r="I228" s="204">
        <v>69.900000000000006</v>
      </c>
      <c r="J228" s="204">
        <f>ROUND(I228*H228,2)</f>
        <v>279.60000000000002</v>
      </c>
      <c r="K228" s="201" t="s">
        <v>17</v>
      </c>
      <c r="L228" s="40"/>
      <c r="M228" s="205" t="s">
        <v>17</v>
      </c>
      <c r="N228" s="206" t="s">
        <v>43</v>
      </c>
      <c r="O228" s="207">
        <v>0</v>
      </c>
      <c r="P228" s="207">
        <f>O228*H228</f>
        <v>0</v>
      </c>
      <c r="Q228" s="207">
        <v>0</v>
      </c>
      <c r="R228" s="207">
        <f>Q228*H228</f>
        <v>0</v>
      </c>
      <c r="S228" s="207">
        <v>0</v>
      </c>
      <c r="T228" s="20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9" t="s">
        <v>150</v>
      </c>
      <c r="AT228" s="209" t="s">
        <v>145</v>
      </c>
      <c r="AU228" s="209" t="s">
        <v>82</v>
      </c>
      <c r="AY228" s="19" t="s">
        <v>142</v>
      </c>
      <c r="BE228" s="210">
        <f>IF(N228="základní",J228,0)</f>
        <v>279.60000000000002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9" t="s">
        <v>80</v>
      </c>
      <c r="BK228" s="210">
        <f>ROUND(I228*H228,2)</f>
        <v>279.60000000000002</v>
      </c>
      <c r="BL228" s="19" t="s">
        <v>150</v>
      </c>
      <c r="BM228" s="209" t="s">
        <v>1095</v>
      </c>
    </row>
    <row r="229" s="2" customFormat="1">
      <c r="A229" s="34"/>
      <c r="B229" s="35"/>
      <c r="C229" s="36"/>
      <c r="D229" s="211" t="s">
        <v>152</v>
      </c>
      <c r="E229" s="36"/>
      <c r="F229" s="212" t="s">
        <v>1094</v>
      </c>
      <c r="G229" s="36"/>
      <c r="H229" s="36"/>
      <c r="I229" s="36"/>
      <c r="J229" s="36"/>
      <c r="K229" s="36"/>
      <c r="L229" s="40"/>
      <c r="M229" s="213"/>
      <c r="N229" s="214"/>
      <c r="O229" s="79"/>
      <c r="P229" s="79"/>
      <c r="Q229" s="79"/>
      <c r="R229" s="79"/>
      <c r="S229" s="79"/>
      <c r="T229" s="80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9" t="s">
        <v>152</v>
      </c>
      <c r="AU229" s="19" t="s">
        <v>82</v>
      </c>
    </row>
    <row r="230" s="2" customFormat="1" ht="16.5" customHeight="1">
      <c r="A230" s="34"/>
      <c r="B230" s="35"/>
      <c r="C230" s="199" t="s">
        <v>72</v>
      </c>
      <c r="D230" s="199" t="s">
        <v>145</v>
      </c>
      <c r="E230" s="200" t="s">
        <v>1096</v>
      </c>
      <c r="F230" s="201" t="s">
        <v>1097</v>
      </c>
      <c r="G230" s="202" t="s">
        <v>843</v>
      </c>
      <c r="H230" s="203">
        <v>1</v>
      </c>
      <c r="I230" s="204">
        <v>192</v>
      </c>
      <c r="J230" s="204">
        <f>ROUND(I230*H230,2)</f>
        <v>192</v>
      </c>
      <c r="K230" s="201" t="s">
        <v>17</v>
      </c>
      <c r="L230" s="40"/>
      <c r="M230" s="205" t="s">
        <v>17</v>
      </c>
      <c r="N230" s="206" t="s">
        <v>43</v>
      </c>
      <c r="O230" s="207">
        <v>0</v>
      </c>
      <c r="P230" s="207">
        <f>O230*H230</f>
        <v>0</v>
      </c>
      <c r="Q230" s="207">
        <v>0</v>
      </c>
      <c r="R230" s="207">
        <f>Q230*H230</f>
        <v>0</v>
      </c>
      <c r="S230" s="207">
        <v>0</v>
      </c>
      <c r="T230" s="20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9" t="s">
        <v>150</v>
      </c>
      <c r="AT230" s="209" t="s">
        <v>145</v>
      </c>
      <c r="AU230" s="209" t="s">
        <v>82</v>
      </c>
      <c r="AY230" s="19" t="s">
        <v>142</v>
      </c>
      <c r="BE230" s="210">
        <f>IF(N230="základní",J230,0)</f>
        <v>192</v>
      </c>
      <c r="BF230" s="210">
        <f>IF(N230="snížená",J230,0)</f>
        <v>0</v>
      </c>
      <c r="BG230" s="210">
        <f>IF(N230="zákl. přenesená",J230,0)</f>
        <v>0</v>
      </c>
      <c r="BH230" s="210">
        <f>IF(N230="sníž. přenesená",J230,0)</f>
        <v>0</v>
      </c>
      <c r="BI230" s="210">
        <f>IF(N230="nulová",J230,0)</f>
        <v>0</v>
      </c>
      <c r="BJ230" s="19" t="s">
        <v>80</v>
      </c>
      <c r="BK230" s="210">
        <f>ROUND(I230*H230,2)</f>
        <v>192</v>
      </c>
      <c r="BL230" s="19" t="s">
        <v>150</v>
      </c>
      <c r="BM230" s="209" t="s">
        <v>1098</v>
      </c>
    </row>
    <row r="231" s="2" customFormat="1">
      <c r="A231" s="34"/>
      <c r="B231" s="35"/>
      <c r="C231" s="36"/>
      <c r="D231" s="211" t="s">
        <v>152</v>
      </c>
      <c r="E231" s="36"/>
      <c r="F231" s="212" t="s">
        <v>1097</v>
      </c>
      <c r="G231" s="36"/>
      <c r="H231" s="36"/>
      <c r="I231" s="36"/>
      <c r="J231" s="36"/>
      <c r="K231" s="36"/>
      <c r="L231" s="40"/>
      <c r="M231" s="213"/>
      <c r="N231" s="214"/>
      <c r="O231" s="79"/>
      <c r="P231" s="79"/>
      <c r="Q231" s="79"/>
      <c r="R231" s="79"/>
      <c r="S231" s="79"/>
      <c r="T231" s="80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9" t="s">
        <v>152</v>
      </c>
      <c r="AU231" s="19" t="s">
        <v>82</v>
      </c>
    </row>
    <row r="232" s="2" customFormat="1" ht="16.5" customHeight="1">
      <c r="A232" s="34"/>
      <c r="B232" s="35"/>
      <c r="C232" s="199" t="s">
        <v>72</v>
      </c>
      <c r="D232" s="199" t="s">
        <v>145</v>
      </c>
      <c r="E232" s="200" t="s">
        <v>1099</v>
      </c>
      <c r="F232" s="201" t="s">
        <v>1100</v>
      </c>
      <c r="G232" s="202" t="s">
        <v>843</v>
      </c>
      <c r="H232" s="203">
        <v>3</v>
      </c>
      <c r="I232" s="204">
        <v>192</v>
      </c>
      <c r="J232" s="204">
        <f>ROUND(I232*H232,2)</f>
        <v>576</v>
      </c>
      <c r="K232" s="201" t="s">
        <v>17</v>
      </c>
      <c r="L232" s="40"/>
      <c r="M232" s="205" t="s">
        <v>17</v>
      </c>
      <c r="N232" s="206" t="s">
        <v>43</v>
      </c>
      <c r="O232" s="207">
        <v>0</v>
      </c>
      <c r="P232" s="207">
        <f>O232*H232</f>
        <v>0</v>
      </c>
      <c r="Q232" s="207">
        <v>0</v>
      </c>
      <c r="R232" s="207">
        <f>Q232*H232</f>
        <v>0</v>
      </c>
      <c r="S232" s="207">
        <v>0</v>
      </c>
      <c r="T232" s="20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9" t="s">
        <v>150</v>
      </c>
      <c r="AT232" s="209" t="s">
        <v>145</v>
      </c>
      <c r="AU232" s="209" t="s">
        <v>82</v>
      </c>
      <c r="AY232" s="19" t="s">
        <v>142</v>
      </c>
      <c r="BE232" s="210">
        <f>IF(N232="základní",J232,0)</f>
        <v>576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9" t="s">
        <v>80</v>
      </c>
      <c r="BK232" s="210">
        <f>ROUND(I232*H232,2)</f>
        <v>576</v>
      </c>
      <c r="BL232" s="19" t="s">
        <v>150</v>
      </c>
      <c r="BM232" s="209" t="s">
        <v>1101</v>
      </c>
    </row>
    <row r="233" s="2" customFormat="1">
      <c r="A233" s="34"/>
      <c r="B233" s="35"/>
      <c r="C233" s="36"/>
      <c r="D233" s="211" t="s">
        <v>152</v>
      </c>
      <c r="E233" s="36"/>
      <c r="F233" s="212" t="s">
        <v>1100</v>
      </c>
      <c r="G233" s="36"/>
      <c r="H233" s="36"/>
      <c r="I233" s="36"/>
      <c r="J233" s="36"/>
      <c r="K233" s="36"/>
      <c r="L233" s="40"/>
      <c r="M233" s="213"/>
      <c r="N233" s="214"/>
      <c r="O233" s="79"/>
      <c r="P233" s="79"/>
      <c r="Q233" s="79"/>
      <c r="R233" s="79"/>
      <c r="S233" s="79"/>
      <c r="T233" s="80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9" t="s">
        <v>152</v>
      </c>
      <c r="AU233" s="19" t="s">
        <v>82</v>
      </c>
    </row>
    <row r="234" s="2" customFormat="1" ht="16.5" customHeight="1">
      <c r="A234" s="34"/>
      <c r="B234" s="35"/>
      <c r="C234" s="199" t="s">
        <v>72</v>
      </c>
      <c r="D234" s="199" t="s">
        <v>145</v>
      </c>
      <c r="E234" s="200" t="s">
        <v>1102</v>
      </c>
      <c r="F234" s="201" t="s">
        <v>1103</v>
      </c>
      <c r="G234" s="202" t="s">
        <v>843</v>
      </c>
      <c r="H234" s="203">
        <v>4</v>
      </c>
      <c r="I234" s="204">
        <v>192</v>
      </c>
      <c r="J234" s="204">
        <f>ROUND(I234*H234,2)</f>
        <v>768</v>
      </c>
      <c r="K234" s="201" t="s">
        <v>17</v>
      </c>
      <c r="L234" s="40"/>
      <c r="M234" s="205" t="s">
        <v>17</v>
      </c>
      <c r="N234" s="206" t="s">
        <v>43</v>
      </c>
      <c r="O234" s="207">
        <v>0</v>
      </c>
      <c r="P234" s="207">
        <f>O234*H234</f>
        <v>0</v>
      </c>
      <c r="Q234" s="207">
        <v>0</v>
      </c>
      <c r="R234" s="207">
        <f>Q234*H234</f>
        <v>0</v>
      </c>
      <c r="S234" s="207">
        <v>0</v>
      </c>
      <c r="T234" s="20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9" t="s">
        <v>150</v>
      </c>
      <c r="AT234" s="209" t="s">
        <v>145</v>
      </c>
      <c r="AU234" s="209" t="s">
        <v>82</v>
      </c>
      <c r="AY234" s="19" t="s">
        <v>142</v>
      </c>
      <c r="BE234" s="210">
        <f>IF(N234="základní",J234,0)</f>
        <v>768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9" t="s">
        <v>80</v>
      </c>
      <c r="BK234" s="210">
        <f>ROUND(I234*H234,2)</f>
        <v>768</v>
      </c>
      <c r="BL234" s="19" t="s">
        <v>150</v>
      </c>
      <c r="BM234" s="209" t="s">
        <v>1104</v>
      </c>
    </row>
    <row r="235" s="2" customFormat="1">
      <c r="A235" s="34"/>
      <c r="B235" s="35"/>
      <c r="C235" s="36"/>
      <c r="D235" s="211" t="s">
        <v>152</v>
      </c>
      <c r="E235" s="36"/>
      <c r="F235" s="212" t="s">
        <v>1103</v>
      </c>
      <c r="G235" s="36"/>
      <c r="H235" s="36"/>
      <c r="I235" s="36"/>
      <c r="J235" s="36"/>
      <c r="K235" s="36"/>
      <c r="L235" s="40"/>
      <c r="M235" s="213"/>
      <c r="N235" s="214"/>
      <c r="O235" s="79"/>
      <c r="P235" s="79"/>
      <c r="Q235" s="79"/>
      <c r="R235" s="79"/>
      <c r="S235" s="79"/>
      <c r="T235" s="80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9" t="s">
        <v>152</v>
      </c>
      <c r="AU235" s="19" t="s">
        <v>82</v>
      </c>
    </row>
    <row r="236" s="2" customFormat="1" ht="16.5" customHeight="1">
      <c r="A236" s="34"/>
      <c r="B236" s="35"/>
      <c r="C236" s="199" t="s">
        <v>72</v>
      </c>
      <c r="D236" s="199" t="s">
        <v>145</v>
      </c>
      <c r="E236" s="200" t="s">
        <v>1105</v>
      </c>
      <c r="F236" s="201" t="s">
        <v>1106</v>
      </c>
      <c r="G236" s="202" t="s">
        <v>843</v>
      </c>
      <c r="H236" s="203">
        <v>12</v>
      </c>
      <c r="I236" s="204">
        <v>8.8000000000000007</v>
      </c>
      <c r="J236" s="204">
        <f>ROUND(I236*H236,2)</f>
        <v>105.59999999999999</v>
      </c>
      <c r="K236" s="201" t="s">
        <v>17</v>
      </c>
      <c r="L236" s="40"/>
      <c r="M236" s="205" t="s">
        <v>17</v>
      </c>
      <c r="N236" s="206" t="s">
        <v>43</v>
      </c>
      <c r="O236" s="207">
        <v>0</v>
      </c>
      <c r="P236" s="207">
        <f>O236*H236</f>
        <v>0</v>
      </c>
      <c r="Q236" s="207">
        <v>0</v>
      </c>
      <c r="R236" s="207">
        <f>Q236*H236</f>
        <v>0</v>
      </c>
      <c r="S236" s="207">
        <v>0</v>
      </c>
      <c r="T236" s="20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9" t="s">
        <v>150</v>
      </c>
      <c r="AT236" s="209" t="s">
        <v>145</v>
      </c>
      <c r="AU236" s="209" t="s">
        <v>82</v>
      </c>
      <c r="AY236" s="19" t="s">
        <v>142</v>
      </c>
      <c r="BE236" s="210">
        <f>IF(N236="základní",J236,0)</f>
        <v>105.59999999999999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9" t="s">
        <v>80</v>
      </c>
      <c r="BK236" s="210">
        <f>ROUND(I236*H236,2)</f>
        <v>105.59999999999999</v>
      </c>
      <c r="BL236" s="19" t="s">
        <v>150</v>
      </c>
      <c r="BM236" s="209" t="s">
        <v>1107</v>
      </c>
    </row>
    <row r="237" s="2" customFormat="1">
      <c r="A237" s="34"/>
      <c r="B237" s="35"/>
      <c r="C237" s="36"/>
      <c r="D237" s="211" t="s">
        <v>152</v>
      </c>
      <c r="E237" s="36"/>
      <c r="F237" s="212" t="s">
        <v>1106</v>
      </c>
      <c r="G237" s="36"/>
      <c r="H237" s="36"/>
      <c r="I237" s="36"/>
      <c r="J237" s="36"/>
      <c r="K237" s="36"/>
      <c r="L237" s="40"/>
      <c r="M237" s="213"/>
      <c r="N237" s="214"/>
      <c r="O237" s="79"/>
      <c r="P237" s="79"/>
      <c r="Q237" s="79"/>
      <c r="R237" s="79"/>
      <c r="S237" s="79"/>
      <c r="T237" s="80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9" t="s">
        <v>152</v>
      </c>
      <c r="AU237" s="19" t="s">
        <v>82</v>
      </c>
    </row>
    <row r="238" s="2" customFormat="1" ht="16.5" customHeight="1">
      <c r="A238" s="34"/>
      <c r="B238" s="35"/>
      <c r="C238" s="199" t="s">
        <v>72</v>
      </c>
      <c r="D238" s="199" t="s">
        <v>145</v>
      </c>
      <c r="E238" s="200" t="s">
        <v>1108</v>
      </c>
      <c r="F238" s="201" t="s">
        <v>1109</v>
      </c>
      <c r="G238" s="202" t="s">
        <v>843</v>
      </c>
      <c r="H238" s="203">
        <v>12</v>
      </c>
      <c r="I238" s="204">
        <v>4.5</v>
      </c>
      <c r="J238" s="204">
        <f>ROUND(I238*H238,2)</f>
        <v>54</v>
      </c>
      <c r="K238" s="201" t="s">
        <v>17</v>
      </c>
      <c r="L238" s="40"/>
      <c r="M238" s="205" t="s">
        <v>17</v>
      </c>
      <c r="N238" s="206" t="s">
        <v>43</v>
      </c>
      <c r="O238" s="207">
        <v>0</v>
      </c>
      <c r="P238" s="207">
        <f>O238*H238</f>
        <v>0</v>
      </c>
      <c r="Q238" s="207">
        <v>0</v>
      </c>
      <c r="R238" s="207">
        <f>Q238*H238</f>
        <v>0</v>
      </c>
      <c r="S238" s="207">
        <v>0</v>
      </c>
      <c r="T238" s="20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9" t="s">
        <v>150</v>
      </c>
      <c r="AT238" s="209" t="s">
        <v>145</v>
      </c>
      <c r="AU238" s="209" t="s">
        <v>82</v>
      </c>
      <c r="AY238" s="19" t="s">
        <v>142</v>
      </c>
      <c r="BE238" s="210">
        <f>IF(N238="základní",J238,0)</f>
        <v>54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9" t="s">
        <v>80</v>
      </c>
      <c r="BK238" s="210">
        <f>ROUND(I238*H238,2)</f>
        <v>54</v>
      </c>
      <c r="BL238" s="19" t="s">
        <v>150</v>
      </c>
      <c r="BM238" s="209" t="s">
        <v>1110</v>
      </c>
    </row>
    <row r="239" s="2" customFormat="1">
      <c r="A239" s="34"/>
      <c r="B239" s="35"/>
      <c r="C239" s="36"/>
      <c r="D239" s="211" t="s">
        <v>152</v>
      </c>
      <c r="E239" s="36"/>
      <c r="F239" s="212" t="s">
        <v>1109</v>
      </c>
      <c r="G239" s="36"/>
      <c r="H239" s="36"/>
      <c r="I239" s="36"/>
      <c r="J239" s="36"/>
      <c r="K239" s="36"/>
      <c r="L239" s="40"/>
      <c r="M239" s="213"/>
      <c r="N239" s="214"/>
      <c r="O239" s="79"/>
      <c r="P239" s="79"/>
      <c r="Q239" s="79"/>
      <c r="R239" s="79"/>
      <c r="S239" s="79"/>
      <c r="T239" s="80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9" t="s">
        <v>152</v>
      </c>
      <c r="AU239" s="19" t="s">
        <v>82</v>
      </c>
    </row>
    <row r="240" s="12" customFormat="1" ht="22.8" customHeight="1">
      <c r="A240" s="12"/>
      <c r="B240" s="184"/>
      <c r="C240" s="185"/>
      <c r="D240" s="186" t="s">
        <v>71</v>
      </c>
      <c r="E240" s="197" t="s">
        <v>1111</v>
      </c>
      <c r="F240" s="197" t="s">
        <v>1112</v>
      </c>
      <c r="G240" s="185"/>
      <c r="H240" s="185"/>
      <c r="I240" s="185"/>
      <c r="J240" s="198">
        <f>BK240</f>
        <v>6134.6000000000004</v>
      </c>
      <c r="K240" s="185"/>
      <c r="L240" s="189"/>
      <c r="M240" s="190"/>
      <c r="N240" s="191"/>
      <c r="O240" s="191"/>
      <c r="P240" s="192">
        <f>SUM(P241:P284)</f>
        <v>0</v>
      </c>
      <c r="Q240" s="191"/>
      <c r="R240" s="192">
        <f>SUM(R241:R284)</f>
        <v>0</v>
      </c>
      <c r="S240" s="191"/>
      <c r="T240" s="193">
        <f>SUM(T241:T284)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4" t="s">
        <v>80</v>
      </c>
      <c r="AT240" s="195" t="s">
        <v>71</v>
      </c>
      <c r="AU240" s="195" t="s">
        <v>80</v>
      </c>
      <c r="AY240" s="194" t="s">
        <v>142</v>
      </c>
      <c r="BK240" s="196">
        <f>SUM(BK241:BK284)</f>
        <v>6134.6000000000004</v>
      </c>
    </row>
    <row r="241" s="2" customFormat="1" ht="16.5" customHeight="1">
      <c r="A241" s="34"/>
      <c r="B241" s="35"/>
      <c r="C241" s="199" t="s">
        <v>72</v>
      </c>
      <c r="D241" s="199" t="s">
        <v>145</v>
      </c>
      <c r="E241" s="200" t="s">
        <v>1113</v>
      </c>
      <c r="F241" s="201" t="s">
        <v>1114</v>
      </c>
      <c r="G241" s="202" t="s">
        <v>843</v>
      </c>
      <c r="H241" s="203">
        <v>1</v>
      </c>
      <c r="I241" s="204">
        <v>344</v>
      </c>
      <c r="J241" s="204">
        <f>ROUND(I241*H241,2)</f>
        <v>344</v>
      </c>
      <c r="K241" s="201" t="s">
        <v>17</v>
      </c>
      <c r="L241" s="40"/>
      <c r="M241" s="205" t="s">
        <v>17</v>
      </c>
      <c r="N241" s="206" t="s">
        <v>43</v>
      </c>
      <c r="O241" s="207">
        <v>0</v>
      </c>
      <c r="P241" s="207">
        <f>O241*H241</f>
        <v>0</v>
      </c>
      <c r="Q241" s="207">
        <v>0</v>
      </c>
      <c r="R241" s="207">
        <f>Q241*H241</f>
        <v>0</v>
      </c>
      <c r="S241" s="207">
        <v>0</v>
      </c>
      <c r="T241" s="20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9" t="s">
        <v>150</v>
      </c>
      <c r="AT241" s="209" t="s">
        <v>145</v>
      </c>
      <c r="AU241" s="209" t="s">
        <v>82</v>
      </c>
      <c r="AY241" s="19" t="s">
        <v>142</v>
      </c>
      <c r="BE241" s="210">
        <f>IF(N241="základní",J241,0)</f>
        <v>344</v>
      </c>
      <c r="BF241" s="210">
        <f>IF(N241="snížená",J241,0)</f>
        <v>0</v>
      </c>
      <c r="BG241" s="210">
        <f>IF(N241="zákl. přenesená",J241,0)</f>
        <v>0</v>
      </c>
      <c r="BH241" s="210">
        <f>IF(N241="sníž. přenesená",J241,0)</f>
        <v>0</v>
      </c>
      <c r="BI241" s="210">
        <f>IF(N241="nulová",J241,0)</f>
        <v>0</v>
      </c>
      <c r="BJ241" s="19" t="s">
        <v>80</v>
      </c>
      <c r="BK241" s="210">
        <f>ROUND(I241*H241,2)</f>
        <v>344</v>
      </c>
      <c r="BL241" s="19" t="s">
        <v>150</v>
      </c>
      <c r="BM241" s="209" t="s">
        <v>1115</v>
      </c>
    </row>
    <row r="242" s="2" customFormat="1">
      <c r="A242" s="34"/>
      <c r="B242" s="35"/>
      <c r="C242" s="36"/>
      <c r="D242" s="211" t="s">
        <v>152</v>
      </c>
      <c r="E242" s="36"/>
      <c r="F242" s="212" t="s">
        <v>1114</v>
      </c>
      <c r="G242" s="36"/>
      <c r="H242" s="36"/>
      <c r="I242" s="36"/>
      <c r="J242" s="36"/>
      <c r="K242" s="36"/>
      <c r="L242" s="40"/>
      <c r="M242" s="213"/>
      <c r="N242" s="214"/>
      <c r="O242" s="79"/>
      <c r="P242" s="79"/>
      <c r="Q242" s="79"/>
      <c r="R242" s="79"/>
      <c r="S242" s="79"/>
      <c r="T242" s="80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9" t="s">
        <v>152</v>
      </c>
      <c r="AU242" s="19" t="s">
        <v>82</v>
      </c>
    </row>
    <row r="243" s="2" customFormat="1" ht="16.5" customHeight="1">
      <c r="A243" s="34"/>
      <c r="B243" s="35"/>
      <c r="C243" s="199" t="s">
        <v>72</v>
      </c>
      <c r="D243" s="199" t="s">
        <v>145</v>
      </c>
      <c r="E243" s="200" t="s">
        <v>1116</v>
      </c>
      <c r="F243" s="201" t="s">
        <v>1117</v>
      </c>
      <c r="G243" s="202" t="s">
        <v>843</v>
      </c>
      <c r="H243" s="203">
        <v>1</v>
      </c>
      <c r="I243" s="204">
        <v>817</v>
      </c>
      <c r="J243" s="204">
        <f>ROUND(I243*H243,2)</f>
        <v>817</v>
      </c>
      <c r="K243" s="201" t="s">
        <v>17</v>
      </c>
      <c r="L243" s="40"/>
      <c r="M243" s="205" t="s">
        <v>17</v>
      </c>
      <c r="N243" s="206" t="s">
        <v>43</v>
      </c>
      <c r="O243" s="207">
        <v>0</v>
      </c>
      <c r="P243" s="207">
        <f>O243*H243</f>
        <v>0</v>
      </c>
      <c r="Q243" s="207">
        <v>0</v>
      </c>
      <c r="R243" s="207">
        <f>Q243*H243</f>
        <v>0</v>
      </c>
      <c r="S243" s="207">
        <v>0</v>
      </c>
      <c r="T243" s="20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9" t="s">
        <v>150</v>
      </c>
      <c r="AT243" s="209" t="s">
        <v>145</v>
      </c>
      <c r="AU243" s="209" t="s">
        <v>82</v>
      </c>
      <c r="AY243" s="19" t="s">
        <v>142</v>
      </c>
      <c r="BE243" s="210">
        <f>IF(N243="základní",J243,0)</f>
        <v>817</v>
      </c>
      <c r="BF243" s="210">
        <f>IF(N243="snížená",J243,0)</f>
        <v>0</v>
      </c>
      <c r="BG243" s="210">
        <f>IF(N243="zákl. přenesená",J243,0)</f>
        <v>0</v>
      </c>
      <c r="BH243" s="210">
        <f>IF(N243="sníž. přenesená",J243,0)</f>
        <v>0</v>
      </c>
      <c r="BI243" s="210">
        <f>IF(N243="nulová",J243,0)</f>
        <v>0</v>
      </c>
      <c r="BJ243" s="19" t="s">
        <v>80</v>
      </c>
      <c r="BK243" s="210">
        <f>ROUND(I243*H243,2)</f>
        <v>817</v>
      </c>
      <c r="BL243" s="19" t="s">
        <v>150</v>
      </c>
      <c r="BM243" s="209" t="s">
        <v>1118</v>
      </c>
    </row>
    <row r="244" s="2" customFormat="1">
      <c r="A244" s="34"/>
      <c r="B244" s="35"/>
      <c r="C244" s="36"/>
      <c r="D244" s="211" t="s">
        <v>152</v>
      </c>
      <c r="E244" s="36"/>
      <c r="F244" s="212" t="s">
        <v>1117</v>
      </c>
      <c r="G244" s="36"/>
      <c r="H244" s="36"/>
      <c r="I244" s="36"/>
      <c r="J244" s="36"/>
      <c r="K244" s="36"/>
      <c r="L244" s="40"/>
      <c r="M244" s="213"/>
      <c r="N244" s="214"/>
      <c r="O244" s="79"/>
      <c r="P244" s="79"/>
      <c r="Q244" s="79"/>
      <c r="R244" s="79"/>
      <c r="S244" s="79"/>
      <c r="T244" s="80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152</v>
      </c>
      <c r="AU244" s="19" t="s">
        <v>82</v>
      </c>
    </row>
    <row r="245" s="2" customFormat="1" ht="16.5" customHeight="1">
      <c r="A245" s="34"/>
      <c r="B245" s="35"/>
      <c r="C245" s="199" t="s">
        <v>72</v>
      </c>
      <c r="D245" s="199" t="s">
        <v>145</v>
      </c>
      <c r="E245" s="200" t="s">
        <v>1119</v>
      </c>
      <c r="F245" s="201" t="s">
        <v>1120</v>
      </c>
      <c r="G245" s="202" t="s">
        <v>843</v>
      </c>
      <c r="H245" s="203">
        <v>2</v>
      </c>
      <c r="I245" s="204">
        <v>43.799999999999997</v>
      </c>
      <c r="J245" s="204">
        <f>ROUND(I245*H245,2)</f>
        <v>87.599999999999994</v>
      </c>
      <c r="K245" s="201" t="s">
        <v>17</v>
      </c>
      <c r="L245" s="40"/>
      <c r="M245" s="205" t="s">
        <v>17</v>
      </c>
      <c r="N245" s="206" t="s">
        <v>43</v>
      </c>
      <c r="O245" s="207">
        <v>0</v>
      </c>
      <c r="P245" s="207">
        <f>O245*H245</f>
        <v>0</v>
      </c>
      <c r="Q245" s="207">
        <v>0</v>
      </c>
      <c r="R245" s="207">
        <f>Q245*H245</f>
        <v>0</v>
      </c>
      <c r="S245" s="207">
        <v>0</v>
      </c>
      <c r="T245" s="20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9" t="s">
        <v>150</v>
      </c>
      <c r="AT245" s="209" t="s">
        <v>145</v>
      </c>
      <c r="AU245" s="209" t="s">
        <v>82</v>
      </c>
      <c r="AY245" s="19" t="s">
        <v>142</v>
      </c>
      <c r="BE245" s="210">
        <f>IF(N245="základní",J245,0)</f>
        <v>87.599999999999994</v>
      </c>
      <c r="BF245" s="210">
        <f>IF(N245="snížená",J245,0)</f>
        <v>0</v>
      </c>
      <c r="BG245" s="210">
        <f>IF(N245="zákl. přenesená",J245,0)</f>
        <v>0</v>
      </c>
      <c r="BH245" s="210">
        <f>IF(N245="sníž. přenesená",J245,0)</f>
        <v>0</v>
      </c>
      <c r="BI245" s="210">
        <f>IF(N245="nulová",J245,0)</f>
        <v>0</v>
      </c>
      <c r="BJ245" s="19" t="s">
        <v>80</v>
      </c>
      <c r="BK245" s="210">
        <f>ROUND(I245*H245,2)</f>
        <v>87.599999999999994</v>
      </c>
      <c r="BL245" s="19" t="s">
        <v>150</v>
      </c>
      <c r="BM245" s="209" t="s">
        <v>1121</v>
      </c>
    </row>
    <row r="246" s="2" customFormat="1">
      <c r="A246" s="34"/>
      <c r="B246" s="35"/>
      <c r="C246" s="36"/>
      <c r="D246" s="211" t="s">
        <v>152</v>
      </c>
      <c r="E246" s="36"/>
      <c r="F246" s="212" t="s">
        <v>1120</v>
      </c>
      <c r="G246" s="36"/>
      <c r="H246" s="36"/>
      <c r="I246" s="36"/>
      <c r="J246" s="36"/>
      <c r="K246" s="36"/>
      <c r="L246" s="40"/>
      <c r="M246" s="213"/>
      <c r="N246" s="214"/>
      <c r="O246" s="79"/>
      <c r="P246" s="79"/>
      <c r="Q246" s="79"/>
      <c r="R246" s="79"/>
      <c r="S246" s="79"/>
      <c r="T246" s="80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9" t="s">
        <v>152</v>
      </c>
      <c r="AU246" s="19" t="s">
        <v>82</v>
      </c>
    </row>
    <row r="247" s="2" customFormat="1" ht="16.5" customHeight="1">
      <c r="A247" s="34"/>
      <c r="B247" s="35"/>
      <c r="C247" s="199" t="s">
        <v>72</v>
      </c>
      <c r="D247" s="199" t="s">
        <v>145</v>
      </c>
      <c r="E247" s="200" t="s">
        <v>1122</v>
      </c>
      <c r="F247" s="201" t="s">
        <v>1123</v>
      </c>
      <c r="G247" s="202" t="s">
        <v>843</v>
      </c>
      <c r="H247" s="203">
        <v>3</v>
      </c>
      <c r="I247" s="204">
        <v>28.800000000000001</v>
      </c>
      <c r="J247" s="204">
        <f>ROUND(I247*H247,2)</f>
        <v>86.400000000000006</v>
      </c>
      <c r="K247" s="201" t="s">
        <v>17</v>
      </c>
      <c r="L247" s="40"/>
      <c r="M247" s="205" t="s">
        <v>17</v>
      </c>
      <c r="N247" s="206" t="s">
        <v>43</v>
      </c>
      <c r="O247" s="207">
        <v>0</v>
      </c>
      <c r="P247" s="207">
        <f>O247*H247</f>
        <v>0</v>
      </c>
      <c r="Q247" s="207">
        <v>0</v>
      </c>
      <c r="R247" s="207">
        <f>Q247*H247</f>
        <v>0</v>
      </c>
      <c r="S247" s="207">
        <v>0</v>
      </c>
      <c r="T247" s="20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09" t="s">
        <v>150</v>
      </c>
      <c r="AT247" s="209" t="s">
        <v>145</v>
      </c>
      <c r="AU247" s="209" t="s">
        <v>82</v>
      </c>
      <c r="AY247" s="19" t="s">
        <v>142</v>
      </c>
      <c r="BE247" s="210">
        <f>IF(N247="základní",J247,0)</f>
        <v>86.400000000000006</v>
      </c>
      <c r="BF247" s="210">
        <f>IF(N247="snížená",J247,0)</f>
        <v>0</v>
      </c>
      <c r="BG247" s="210">
        <f>IF(N247="zákl. přenesená",J247,0)</f>
        <v>0</v>
      </c>
      <c r="BH247" s="210">
        <f>IF(N247="sníž. přenesená",J247,0)</f>
        <v>0</v>
      </c>
      <c r="BI247" s="210">
        <f>IF(N247="nulová",J247,0)</f>
        <v>0</v>
      </c>
      <c r="BJ247" s="19" t="s">
        <v>80</v>
      </c>
      <c r="BK247" s="210">
        <f>ROUND(I247*H247,2)</f>
        <v>86.400000000000006</v>
      </c>
      <c r="BL247" s="19" t="s">
        <v>150</v>
      </c>
      <c r="BM247" s="209" t="s">
        <v>1124</v>
      </c>
    </row>
    <row r="248" s="2" customFormat="1">
      <c r="A248" s="34"/>
      <c r="B248" s="35"/>
      <c r="C248" s="36"/>
      <c r="D248" s="211" t="s">
        <v>152</v>
      </c>
      <c r="E248" s="36"/>
      <c r="F248" s="212" t="s">
        <v>1123</v>
      </c>
      <c r="G248" s="36"/>
      <c r="H248" s="36"/>
      <c r="I248" s="36"/>
      <c r="J248" s="36"/>
      <c r="K248" s="36"/>
      <c r="L248" s="40"/>
      <c r="M248" s="213"/>
      <c r="N248" s="214"/>
      <c r="O248" s="79"/>
      <c r="P248" s="79"/>
      <c r="Q248" s="79"/>
      <c r="R248" s="79"/>
      <c r="S248" s="79"/>
      <c r="T248" s="80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9" t="s">
        <v>152</v>
      </c>
      <c r="AU248" s="19" t="s">
        <v>82</v>
      </c>
    </row>
    <row r="249" s="2" customFormat="1" ht="16.5" customHeight="1">
      <c r="A249" s="34"/>
      <c r="B249" s="35"/>
      <c r="C249" s="199" t="s">
        <v>72</v>
      </c>
      <c r="D249" s="199" t="s">
        <v>145</v>
      </c>
      <c r="E249" s="200" t="s">
        <v>1125</v>
      </c>
      <c r="F249" s="201" t="s">
        <v>1126</v>
      </c>
      <c r="G249" s="202" t="s">
        <v>843</v>
      </c>
      <c r="H249" s="203">
        <v>1</v>
      </c>
      <c r="I249" s="204">
        <v>29.300000000000001</v>
      </c>
      <c r="J249" s="204">
        <f>ROUND(I249*H249,2)</f>
        <v>29.300000000000001</v>
      </c>
      <c r="K249" s="201" t="s">
        <v>17</v>
      </c>
      <c r="L249" s="40"/>
      <c r="M249" s="205" t="s">
        <v>17</v>
      </c>
      <c r="N249" s="206" t="s">
        <v>43</v>
      </c>
      <c r="O249" s="207">
        <v>0</v>
      </c>
      <c r="P249" s="207">
        <f>O249*H249</f>
        <v>0</v>
      </c>
      <c r="Q249" s="207">
        <v>0</v>
      </c>
      <c r="R249" s="207">
        <f>Q249*H249</f>
        <v>0</v>
      </c>
      <c r="S249" s="207">
        <v>0</v>
      </c>
      <c r="T249" s="20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09" t="s">
        <v>150</v>
      </c>
      <c r="AT249" s="209" t="s">
        <v>145</v>
      </c>
      <c r="AU249" s="209" t="s">
        <v>82</v>
      </c>
      <c r="AY249" s="19" t="s">
        <v>142</v>
      </c>
      <c r="BE249" s="210">
        <f>IF(N249="základní",J249,0)</f>
        <v>29.300000000000001</v>
      </c>
      <c r="BF249" s="210">
        <f>IF(N249="snížená",J249,0)</f>
        <v>0</v>
      </c>
      <c r="BG249" s="210">
        <f>IF(N249="zákl. přenesená",J249,0)</f>
        <v>0</v>
      </c>
      <c r="BH249" s="210">
        <f>IF(N249="sníž. přenesená",J249,0)</f>
        <v>0</v>
      </c>
      <c r="BI249" s="210">
        <f>IF(N249="nulová",J249,0)</f>
        <v>0</v>
      </c>
      <c r="BJ249" s="19" t="s">
        <v>80</v>
      </c>
      <c r="BK249" s="210">
        <f>ROUND(I249*H249,2)</f>
        <v>29.300000000000001</v>
      </c>
      <c r="BL249" s="19" t="s">
        <v>150</v>
      </c>
      <c r="BM249" s="209" t="s">
        <v>1127</v>
      </c>
    </row>
    <row r="250" s="2" customFormat="1">
      <c r="A250" s="34"/>
      <c r="B250" s="35"/>
      <c r="C250" s="36"/>
      <c r="D250" s="211" t="s">
        <v>152</v>
      </c>
      <c r="E250" s="36"/>
      <c r="F250" s="212" t="s">
        <v>1126</v>
      </c>
      <c r="G250" s="36"/>
      <c r="H250" s="36"/>
      <c r="I250" s="36"/>
      <c r="J250" s="36"/>
      <c r="K250" s="36"/>
      <c r="L250" s="40"/>
      <c r="M250" s="213"/>
      <c r="N250" s="214"/>
      <c r="O250" s="79"/>
      <c r="P250" s="79"/>
      <c r="Q250" s="79"/>
      <c r="R250" s="79"/>
      <c r="S250" s="79"/>
      <c r="T250" s="80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9" t="s">
        <v>152</v>
      </c>
      <c r="AU250" s="19" t="s">
        <v>82</v>
      </c>
    </row>
    <row r="251" s="2" customFormat="1" ht="16.5" customHeight="1">
      <c r="A251" s="34"/>
      <c r="B251" s="35"/>
      <c r="C251" s="199" t="s">
        <v>72</v>
      </c>
      <c r="D251" s="199" t="s">
        <v>145</v>
      </c>
      <c r="E251" s="200" t="s">
        <v>1128</v>
      </c>
      <c r="F251" s="201" t="s">
        <v>1129</v>
      </c>
      <c r="G251" s="202" t="s">
        <v>843</v>
      </c>
      <c r="H251" s="203">
        <v>1</v>
      </c>
      <c r="I251" s="204">
        <v>117</v>
      </c>
      <c r="J251" s="204">
        <f>ROUND(I251*H251,2)</f>
        <v>117</v>
      </c>
      <c r="K251" s="201" t="s">
        <v>17</v>
      </c>
      <c r="L251" s="40"/>
      <c r="M251" s="205" t="s">
        <v>17</v>
      </c>
      <c r="N251" s="206" t="s">
        <v>43</v>
      </c>
      <c r="O251" s="207">
        <v>0</v>
      </c>
      <c r="P251" s="207">
        <f>O251*H251</f>
        <v>0</v>
      </c>
      <c r="Q251" s="207">
        <v>0</v>
      </c>
      <c r="R251" s="207">
        <f>Q251*H251</f>
        <v>0</v>
      </c>
      <c r="S251" s="207">
        <v>0</v>
      </c>
      <c r="T251" s="20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09" t="s">
        <v>150</v>
      </c>
      <c r="AT251" s="209" t="s">
        <v>145</v>
      </c>
      <c r="AU251" s="209" t="s">
        <v>82</v>
      </c>
      <c r="AY251" s="19" t="s">
        <v>142</v>
      </c>
      <c r="BE251" s="210">
        <f>IF(N251="základní",J251,0)</f>
        <v>117</v>
      </c>
      <c r="BF251" s="210">
        <f>IF(N251="snížená",J251,0)</f>
        <v>0</v>
      </c>
      <c r="BG251" s="210">
        <f>IF(N251="zákl. přenesená",J251,0)</f>
        <v>0</v>
      </c>
      <c r="BH251" s="210">
        <f>IF(N251="sníž. přenesená",J251,0)</f>
        <v>0</v>
      </c>
      <c r="BI251" s="210">
        <f>IF(N251="nulová",J251,0)</f>
        <v>0</v>
      </c>
      <c r="BJ251" s="19" t="s">
        <v>80</v>
      </c>
      <c r="BK251" s="210">
        <f>ROUND(I251*H251,2)</f>
        <v>117</v>
      </c>
      <c r="BL251" s="19" t="s">
        <v>150</v>
      </c>
      <c r="BM251" s="209" t="s">
        <v>1130</v>
      </c>
    </row>
    <row r="252" s="2" customFormat="1">
      <c r="A252" s="34"/>
      <c r="B252" s="35"/>
      <c r="C252" s="36"/>
      <c r="D252" s="211" t="s">
        <v>152</v>
      </c>
      <c r="E252" s="36"/>
      <c r="F252" s="212" t="s">
        <v>1129</v>
      </c>
      <c r="G252" s="36"/>
      <c r="H252" s="36"/>
      <c r="I252" s="36"/>
      <c r="J252" s="36"/>
      <c r="K252" s="36"/>
      <c r="L252" s="40"/>
      <c r="M252" s="213"/>
      <c r="N252" s="214"/>
      <c r="O252" s="79"/>
      <c r="P252" s="79"/>
      <c r="Q252" s="79"/>
      <c r="R252" s="79"/>
      <c r="S252" s="79"/>
      <c r="T252" s="80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9" t="s">
        <v>152</v>
      </c>
      <c r="AU252" s="19" t="s">
        <v>82</v>
      </c>
    </row>
    <row r="253" s="2" customFormat="1" ht="16.5" customHeight="1">
      <c r="A253" s="34"/>
      <c r="B253" s="35"/>
      <c r="C253" s="199" t="s">
        <v>72</v>
      </c>
      <c r="D253" s="199" t="s">
        <v>145</v>
      </c>
      <c r="E253" s="200" t="s">
        <v>1131</v>
      </c>
      <c r="F253" s="201" t="s">
        <v>1132</v>
      </c>
      <c r="G253" s="202" t="s">
        <v>843</v>
      </c>
      <c r="H253" s="203">
        <v>1</v>
      </c>
      <c r="I253" s="204">
        <v>17.699999999999999</v>
      </c>
      <c r="J253" s="204">
        <f>ROUND(I253*H253,2)</f>
        <v>17.699999999999999</v>
      </c>
      <c r="K253" s="201" t="s">
        <v>17</v>
      </c>
      <c r="L253" s="40"/>
      <c r="M253" s="205" t="s">
        <v>17</v>
      </c>
      <c r="N253" s="206" t="s">
        <v>43</v>
      </c>
      <c r="O253" s="207">
        <v>0</v>
      </c>
      <c r="P253" s="207">
        <f>O253*H253</f>
        <v>0</v>
      </c>
      <c r="Q253" s="207">
        <v>0</v>
      </c>
      <c r="R253" s="207">
        <f>Q253*H253</f>
        <v>0</v>
      </c>
      <c r="S253" s="207">
        <v>0</v>
      </c>
      <c r="T253" s="20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09" t="s">
        <v>150</v>
      </c>
      <c r="AT253" s="209" t="s">
        <v>145</v>
      </c>
      <c r="AU253" s="209" t="s">
        <v>82</v>
      </c>
      <c r="AY253" s="19" t="s">
        <v>142</v>
      </c>
      <c r="BE253" s="210">
        <f>IF(N253="základní",J253,0)</f>
        <v>17.699999999999999</v>
      </c>
      <c r="BF253" s="210">
        <f>IF(N253="snížená",J253,0)</f>
        <v>0</v>
      </c>
      <c r="BG253" s="210">
        <f>IF(N253="zákl. přenesená",J253,0)</f>
        <v>0</v>
      </c>
      <c r="BH253" s="210">
        <f>IF(N253="sníž. přenesená",J253,0)</f>
        <v>0</v>
      </c>
      <c r="BI253" s="210">
        <f>IF(N253="nulová",J253,0)</f>
        <v>0</v>
      </c>
      <c r="BJ253" s="19" t="s">
        <v>80</v>
      </c>
      <c r="BK253" s="210">
        <f>ROUND(I253*H253,2)</f>
        <v>17.699999999999999</v>
      </c>
      <c r="BL253" s="19" t="s">
        <v>150</v>
      </c>
      <c r="BM253" s="209" t="s">
        <v>1133</v>
      </c>
    </row>
    <row r="254" s="2" customFormat="1">
      <c r="A254" s="34"/>
      <c r="B254" s="35"/>
      <c r="C254" s="36"/>
      <c r="D254" s="211" t="s">
        <v>152</v>
      </c>
      <c r="E254" s="36"/>
      <c r="F254" s="212" t="s">
        <v>1132</v>
      </c>
      <c r="G254" s="36"/>
      <c r="H254" s="36"/>
      <c r="I254" s="36"/>
      <c r="J254" s="36"/>
      <c r="K254" s="36"/>
      <c r="L254" s="40"/>
      <c r="M254" s="213"/>
      <c r="N254" s="214"/>
      <c r="O254" s="79"/>
      <c r="P254" s="79"/>
      <c r="Q254" s="79"/>
      <c r="R254" s="79"/>
      <c r="S254" s="79"/>
      <c r="T254" s="80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9" t="s">
        <v>152</v>
      </c>
      <c r="AU254" s="19" t="s">
        <v>82</v>
      </c>
    </row>
    <row r="255" s="2" customFormat="1" ht="16.5" customHeight="1">
      <c r="A255" s="34"/>
      <c r="B255" s="35"/>
      <c r="C255" s="199" t="s">
        <v>72</v>
      </c>
      <c r="D255" s="199" t="s">
        <v>145</v>
      </c>
      <c r="E255" s="200" t="s">
        <v>1134</v>
      </c>
      <c r="F255" s="201" t="s">
        <v>1135</v>
      </c>
      <c r="G255" s="202" t="s">
        <v>843</v>
      </c>
      <c r="H255" s="203">
        <v>35</v>
      </c>
      <c r="I255" s="204">
        <v>18.300000000000001</v>
      </c>
      <c r="J255" s="204">
        <f>ROUND(I255*H255,2)</f>
        <v>640.5</v>
      </c>
      <c r="K255" s="201" t="s">
        <v>17</v>
      </c>
      <c r="L255" s="40"/>
      <c r="M255" s="205" t="s">
        <v>17</v>
      </c>
      <c r="N255" s="206" t="s">
        <v>43</v>
      </c>
      <c r="O255" s="207">
        <v>0</v>
      </c>
      <c r="P255" s="207">
        <f>O255*H255</f>
        <v>0</v>
      </c>
      <c r="Q255" s="207">
        <v>0</v>
      </c>
      <c r="R255" s="207">
        <f>Q255*H255</f>
        <v>0</v>
      </c>
      <c r="S255" s="207">
        <v>0</v>
      </c>
      <c r="T255" s="20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09" t="s">
        <v>150</v>
      </c>
      <c r="AT255" s="209" t="s">
        <v>145</v>
      </c>
      <c r="AU255" s="209" t="s">
        <v>82</v>
      </c>
      <c r="AY255" s="19" t="s">
        <v>142</v>
      </c>
      <c r="BE255" s="210">
        <f>IF(N255="základní",J255,0)</f>
        <v>640.5</v>
      </c>
      <c r="BF255" s="210">
        <f>IF(N255="snížená",J255,0)</f>
        <v>0</v>
      </c>
      <c r="BG255" s="210">
        <f>IF(N255="zákl. přenesená",J255,0)</f>
        <v>0</v>
      </c>
      <c r="BH255" s="210">
        <f>IF(N255="sníž. přenesená",J255,0)</f>
        <v>0</v>
      </c>
      <c r="BI255" s="210">
        <f>IF(N255="nulová",J255,0)</f>
        <v>0</v>
      </c>
      <c r="BJ255" s="19" t="s">
        <v>80</v>
      </c>
      <c r="BK255" s="210">
        <f>ROUND(I255*H255,2)</f>
        <v>640.5</v>
      </c>
      <c r="BL255" s="19" t="s">
        <v>150</v>
      </c>
      <c r="BM255" s="209" t="s">
        <v>1136</v>
      </c>
    </row>
    <row r="256" s="2" customFormat="1">
      <c r="A256" s="34"/>
      <c r="B256" s="35"/>
      <c r="C256" s="36"/>
      <c r="D256" s="211" t="s">
        <v>152</v>
      </c>
      <c r="E256" s="36"/>
      <c r="F256" s="212" t="s">
        <v>1135</v>
      </c>
      <c r="G256" s="36"/>
      <c r="H256" s="36"/>
      <c r="I256" s="36"/>
      <c r="J256" s="36"/>
      <c r="K256" s="36"/>
      <c r="L256" s="40"/>
      <c r="M256" s="213"/>
      <c r="N256" s="214"/>
      <c r="O256" s="79"/>
      <c r="P256" s="79"/>
      <c r="Q256" s="79"/>
      <c r="R256" s="79"/>
      <c r="S256" s="79"/>
      <c r="T256" s="80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9" t="s">
        <v>152</v>
      </c>
      <c r="AU256" s="19" t="s">
        <v>82</v>
      </c>
    </row>
    <row r="257" s="2" customFormat="1" ht="16.5" customHeight="1">
      <c r="A257" s="34"/>
      <c r="B257" s="35"/>
      <c r="C257" s="199" t="s">
        <v>72</v>
      </c>
      <c r="D257" s="199" t="s">
        <v>145</v>
      </c>
      <c r="E257" s="200" t="s">
        <v>1137</v>
      </c>
      <c r="F257" s="201" t="s">
        <v>1138</v>
      </c>
      <c r="G257" s="202" t="s">
        <v>843</v>
      </c>
      <c r="H257" s="203">
        <v>1</v>
      </c>
      <c r="I257" s="204">
        <v>18.699999999999999</v>
      </c>
      <c r="J257" s="204">
        <f>ROUND(I257*H257,2)</f>
        <v>18.699999999999999</v>
      </c>
      <c r="K257" s="201" t="s">
        <v>17</v>
      </c>
      <c r="L257" s="40"/>
      <c r="M257" s="205" t="s">
        <v>17</v>
      </c>
      <c r="N257" s="206" t="s">
        <v>43</v>
      </c>
      <c r="O257" s="207">
        <v>0</v>
      </c>
      <c r="P257" s="207">
        <f>O257*H257</f>
        <v>0</v>
      </c>
      <c r="Q257" s="207">
        <v>0</v>
      </c>
      <c r="R257" s="207">
        <f>Q257*H257</f>
        <v>0</v>
      </c>
      <c r="S257" s="207">
        <v>0</v>
      </c>
      <c r="T257" s="20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9" t="s">
        <v>150</v>
      </c>
      <c r="AT257" s="209" t="s">
        <v>145</v>
      </c>
      <c r="AU257" s="209" t="s">
        <v>82</v>
      </c>
      <c r="AY257" s="19" t="s">
        <v>142</v>
      </c>
      <c r="BE257" s="210">
        <f>IF(N257="základní",J257,0)</f>
        <v>18.699999999999999</v>
      </c>
      <c r="BF257" s="210">
        <f>IF(N257="snížená",J257,0)</f>
        <v>0</v>
      </c>
      <c r="BG257" s="210">
        <f>IF(N257="zákl. přenesená",J257,0)</f>
        <v>0</v>
      </c>
      <c r="BH257" s="210">
        <f>IF(N257="sníž. přenesená",J257,0)</f>
        <v>0</v>
      </c>
      <c r="BI257" s="210">
        <f>IF(N257="nulová",J257,0)</f>
        <v>0</v>
      </c>
      <c r="BJ257" s="19" t="s">
        <v>80</v>
      </c>
      <c r="BK257" s="210">
        <f>ROUND(I257*H257,2)</f>
        <v>18.699999999999999</v>
      </c>
      <c r="BL257" s="19" t="s">
        <v>150</v>
      </c>
      <c r="BM257" s="209" t="s">
        <v>592</v>
      </c>
    </row>
    <row r="258" s="2" customFormat="1">
      <c r="A258" s="34"/>
      <c r="B258" s="35"/>
      <c r="C258" s="36"/>
      <c r="D258" s="211" t="s">
        <v>152</v>
      </c>
      <c r="E258" s="36"/>
      <c r="F258" s="212" t="s">
        <v>1138</v>
      </c>
      <c r="G258" s="36"/>
      <c r="H258" s="36"/>
      <c r="I258" s="36"/>
      <c r="J258" s="36"/>
      <c r="K258" s="36"/>
      <c r="L258" s="40"/>
      <c r="M258" s="213"/>
      <c r="N258" s="214"/>
      <c r="O258" s="79"/>
      <c r="P258" s="79"/>
      <c r="Q258" s="79"/>
      <c r="R258" s="79"/>
      <c r="S258" s="79"/>
      <c r="T258" s="80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9" t="s">
        <v>152</v>
      </c>
      <c r="AU258" s="19" t="s">
        <v>82</v>
      </c>
    </row>
    <row r="259" s="2" customFormat="1" ht="16.5" customHeight="1">
      <c r="A259" s="34"/>
      <c r="B259" s="35"/>
      <c r="C259" s="199" t="s">
        <v>72</v>
      </c>
      <c r="D259" s="199" t="s">
        <v>145</v>
      </c>
      <c r="E259" s="200" t="s">
        <v>1139</v>
      </c>
      <c r="F259" s="201" t="s">
        <v>1140</v>
      </c>
      <c r="G259" s="202" t="s">
        <v>843</v>
      </c>
      <c r="H259" s="203">
        <v>8</v>
      </c>
      <c r="I259" s="204">
        <v>77.5</v>
      </c>
      <c r="J259" s="204">
        <f>ROUND(I259*H259,2)</f>
        <v>620</v>
      </c>
      <c r="K259" s="201" t="s">
        <v>17</v>
      </c>
      <c r="L259" s="40"/>
      <c r="M259" s="205" t="s">
        <v>17</v>
      </c>
      <c r="N259" s="206" t="s">
        <v>43</v>
      </c>
      <c r="O259" s="207">
        <v>0</v>
      </c>
      <c r="P259" s="207">
        <f>O259*H259</f>
        <v>0</v>
      </c>
      <c r="Q259" s="207">
        <v>0</v>
      </c>
      <c r="R259" s="207">
        <f>Q259*H259</f>
        <v>0</v>
      </c>
      <c r="S259" s="207">
        <v>0</v>
      </c>
      <c r="T259" s="20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9" t="s">
        <v>150</v>
      </c>
      <c r="AT259" s="209" t="s">
        <v>145</v>
      </c>
      <c r="AU259" s="209" t="s">
        <v>82</v>
      </c>
      <c r="AY259" s="19" t="s">
        <v>142</v>
      </c>
      <c r="BE259" s="210">
        <f>IF(N259="základní",J259,0)</f>
        <v>620</v>
      </c>
      <c r="BF259" s="210">
        <f>IF(N259="snížená",J259,0)</f>
        <v>0</v>
      </c>
      <c r="BG259" s="210">
        <f>IF(N259="zákl. přenesená",J259,0)</f>
        <v>0</v>
      </c>
      <c r="BH259" s="210">
        <f>IF(N259="sníž. přenesená",J259,0)</f>
        <v>0</v>
      </c>
      <c r="BI259" s="210">
        <f>IF(N259="nulová",J259,0)</f>
        <v>0</v>
      </c>
      <c r="BJ259" s="19" t="s">
        <v>80</v>
      </c>
      <c r="BK259" s="210">
        <f>ROUND(I259*H259,2)</f>
        <v>620</v>
      </c>
      <c r="BL259" s="19" t="s">
        <v>150</v>
      </c>
      <c r="BM259" s="209" t="s">
        <v>1141</v>
      </c>
    </row>
    <row r="260" s="2" customFormat="1">
      <c r="A260" s="34"/>
      <c r="B260" s="35"/>
      <c r="C260" s="36"/>
      <c r="D260" s="211" t="s">
        <v>152</v>
      </c>
      <c r="E260" s="36"/>
      <c r="F260" s="212" t="s">
        <v>1140</v>
      </c>
      <c r="G260" s="36"/>
      <c r="H260" s="36"/>
      <c r="I260" s="36"/>
      <c r="J260" s="36"/>
      <c r="K260" s="36"/>
      <c r="L260" s="40"/>
      <c r="M260" s="213"/>
      <c r="N260" s="214"/>
      <c r="O260" s="79"/>
      <c r="P260" s="79"/>
      <c r="Q260" s="79"/>
      <c r="R260" s="79"/>
      <c r="S260" s="79"/>
      <c r="T260" s="80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9" t="s">
        <v>152</v>
      </c>
      <c r="AU260" s="19" t="s">
        <v>82</v>
      </c>
    </row>
    <row r="261" s="2" customFormat="1" ht="16.5" customHeight="1">
      <c r="A261" s="34"/>
      <c r="B261" s="35"/>
      <c r="C261" s="199" t="s">
        <v>72</v>
      </c>
      <c r="D261" s="199" t="s">
        <v>145</v>
      </c>
      <c r="E261" s="200" t="s">
        <v>1142</v>
      </c>
      <c r="F261" s="201" t="s">
        <v>1143</v>
      </c>
      <c r="G261" s="202" t="s">
        <v>843</v>
      </c>
      <c r="H261" s="203">
        <v>12</v>
      </c>
      <c r="I261" s="204">
        <v>13.9</v>
      </c>
      <c r="J261" s="204">
        <f>ROUND(I261*H261,2)</f>
        <v>166.80000000000001</v>
      </c>
      <c r="K261" s="201" t="s">
        <v>17</v>
      </c>
      <c r="L261" s="40"/>
      <c r="M261" s="205" t="s">
        <v>17</v>
      </c>
      <c r="N261" s="206" t="s">
        <v>43</v>
      </c>
      <c r="O261" s="207">
        <v>0</v>
      </c>
      <c r="P261" s="207">
        <f>O261*H261</f>
        <v>0</v>
      </c>
      <c r="Q261" s="207">
        <v>0</v>
      </c>
      <c r="R261" s="207">
        <f>Q261*H261</f>
        <v>0</v>
      </c>
      <c r="S261" s="207">
        <v>0</v>
      </c>
      <c r="T261" s="20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9" t="s">
        <v>150</v>
      </c>
      <c r="AT261" s="209" t="s">
        <v>145</v>
      </c>
      <c r="AU261" s="209" t="s">
        <v>82</v>
      </c>
      <c r="AY261" s="19" t="s">
        <v>142</v>
      </c>
      <c r="BE261" s="210">
        <f>IF(N261="základní",J261,0)</f>
        <v>166.80000000000001</v>
      </c>
      <c r="BF261" s="210">
        <f>IF(N261="snížená",J261,0)</f>
        <v>0</v>
      </c>
      <c r="BG261" s="210">
        <f>IF(N261="zákl. přenesená",J261,0)</f>
        <v>0</v>
      </c>
      <c r="BH261" s="210">
        <f>IF(N261="sníž. přenesená",J261,0)</f>
        <v>0</v>
      </c>
      <c r="BI261" s="210">
        <f>IF(N261="nulová",J261,0)</f>
        <v>0</v>
      </c>
      <c r="BJ261" s="19" t="s">
        <v>80</v>
      </c>
      <c r="BK261" s="210">
        <f>ROUND(I261*H261,2)</f>
        <v>166.80000000000001</v>
      </c>
      <c r="BL261" s="19" t="s">
        <v>150</v>
      </c>
      <c r="BM261" s="209" t="s">
        <v>1144</v>
      </c>
    </row>
    <row r="262" s="2" customFormat="1">
      <c r="A262" s="34"/>
      <c r="B262" s="35"/>
      <c r="C262" s="36"/>
      <c r="D262" s="211" t="s">
        <v>152</v>
      </c>
      <c r="E262" s="36"/>
      <c r="F262" s="212" t="s">
        <v>1143</v>
      </c>
      <c r="G262" s="36"/>
      <c r="H262" s="36"/>
      <c r="I262" s="36"/>
      <c r="J262" s="36"/>
      <c r="K262" s="36"/>
      <c r="L262" s="40"/>
      <c r="M262" s="213"/>
      <c r="N262" s="214"/>
      <c r="O262" s="79"/>
      <c r="P262" s="79"/>
      <c r="Q262" s="79"/>
      <c r="R262" s="79"/>
      <c r="S262" s="79"/>
      <c r="T262" s="80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9" t="s">
        <v>152</v>
      </c>
      <c r="AU262" s="19" t="s">
        <v>82</v>
      </c>
    </row>
    <row r="263" s="2" customFormat="1" ht="16.5" customHeight="1">
      <c r="A263" s="34"/>
      <c r="B263" s="35"/>
      <c r="C263" s="199" t="s">
        <v>72</v>
      </c>
      <c r="D263" s="199" t="s">
        <v>145</v>
      </c>
      <c r="E263" s="200" t="s">
        <v>1145</v>
      </c>
      <c r="F263" s="201" t="s">
        <v>1146</v>
      </c>
      <c r="G263" s="202" t="s">
        <v>843</v>
      </c>
      <c r="H263" s="203">
        <v>2</v>
      </c>
      <c r="I263" s="204">
        <v>40.399999999999999</v>
      </c>
      <c r="J263" s="204">
        <f>ROUND(I263*H263,2)</f>
        <v>80.799999999999997</v>
      </c>
      <c r="K263" s="201" t="s">
        <v>17</v>
      </c>
      <c r="L263" s="40"/>
      <c r="M263" s="205" t="s">
        <v>17</v>
      </c>
      <c r="N263" s="206" t="s">
        <v>43</v>
      </c>
      <c r="O263" s="207">
        <v>0</v>
      </c>
      <c r="P263" s="207">
        <f>O263*H263</f>
        <v>0</v>
      </c>
      <c r="Q263" s="207">
        <v>0</v>
      </c>
      <c r="R263" s="207">
        <f>Q263*H263</f>
        <v>0</v>
      </c>
      <c r="S263" s="207">
        <v>0</v>
      </c>
      <c r="T263" s="20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9" t="s">
        <v>150</v>
      </c>
      <c r="AT263" s="209" t="s">
        <v>145</v>
      </c>
      <c r="AU263" s="209" t="s">
        <v>82</v>
      </c>
      <c r="AY263" s="19" t="s">
        <v>142</v>
      </c>
      <c r="BE263" s="210">
        <f>IF(N263="základní",J263,0)</f>
        <v>80.799999999999997</v>
      </c>
      <c r="BF263" s="210">
        <f>IF(N263="snížená",J263,0)</f>
        <v>0</v>
      </c>
      <c r="BG263" s="210">
        <f>IF(N263="zákl. přenesená",J263,0)</f>
        <v>0</v>
      </c>
      <c r="BH263" s="210">
        <f>IF(N263="sníž. přenesená",J263,0)</f>
        <v>0</v>
      </c>
      <c r="BI263" s="210">
        <f>IF(N263="nulová",J263,0)</f>
        <v>0</v>
      </c>
      <c r="BJ263" s="19" t="s">
        <v>80</v>
      </c>
      <c r="BK263" s="210">
        <f>ROUND(I263*H263,2)</f>
        <v>80.799999999999997</v>
      </c>
      <c r="BL263" s="19" t="s">
        <v>150</v>
      </c>
      <c r="BM263" s="209" t="s">
        <v>1147</v>
      </c>
    </row>
    <row r="264" s="2" customFormat="1">
      <c r="A264" s="34"/>
      <c r="B264" s="35"/>
      <c r="C264" s="36"/>
      <c r="D264" s="211" t="s">
        <v>152</v>
      </c>
      <c r="E264" s="36"/>
      <c r="F264" s="212" t="s">
        <v>1146</v>
      </c>
      <c r="G264" s="36"/>
      <c r="H264" s="36"/>
      <c r="I264" s="36"/>
      <c r="J264" s="36"/>
      <c r="K264" s="36"/>
      <c r="L264" s="40"/>
      <c r="M264" s="213"/>
      <c r="N264" s="214"/>
      <c r="O264" s="79"/>
      <c r="P264" s="79"/>
      <c r="Q264" s="79"/>
      <c r="R264" s="79"/>
      <c r="S264" s="79"/>
      <c r="T264" s="80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9" t="s">
        <v>152</v>
      </c>
      <c r="AU264" s="19" t="s">
        <v>82</v>
      </c>
    </row>
    <row r="265" s="2" customFormat="1" ht="16.5" customHeight="1">
      <c r="A265" s="34"/>
      <c r="B265" s="35"/>
      <c r="C265" s="199" t="s">
        <v>72</v>
      </c>
      <c r="D265" s="199" t="s">
        <v>145</v>
      </c>
      <c r="E265" s="200" t="s">
        <v>1148</v>
      </c>
      <c r="F265" s="201" t="s">
        <v>1149</v>
      </c>
      <c r="G265" s="202" t="s">
        <v>843</v>
      </c>
      <c r="H265" s="203">
        <v>3</v>
      </c>
      <c r="I265" s="204">
        <v>40.399999999999999</v>
      </c>
      <c r="J265" s="204">
        <f>ROUND(I265*H265,2)</f>
        <v>121.2</v>
      </c>
      <c r="K265" s="201" t="s">
        <v>17</v>
      </c>
      <c r="L265" s="40"/>
      <c r="M265" s="205" t="s">
        <v>17</v>
      </c>
      <c r="N265" s="206" t="s">
        <v>43</v>
      </c>
      <c r="O265" s="207">
        <v>0</v>
      </c>
      <c r="P265" s="207">
        <f>O265*H265</f>
        <v>0</v>
      </c>
      <c r="Q265" s="207">
        <v>0</v>
      </c>
      <c r="R265" s="207">
        <f>Q265*H265</f>
        <v>0</v>
      </c>
      <c r="S265" s="207">
        <v>0</v>
      </c>
      <c r="T265" s="20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9" t="s">
        <v>150</v>
      </c>
      <c r="AT265" s="209" t="s">
        <v>145</v>
      </c>
      <c r="AU265" s="209" t="s">
        <v>82</v>
      </c>
      <c r="AY265" s="19" t="s">
        <v>142</v>
      </c>
      <c r="BE265" s="210">
        <f>IF(N265="základní",J265,0)</f>
        <v>121.2</v>
      </c>
      <c r="BF265" s="210">
        <f>IF(N265="snížená",J265,0)</f>
        <v>0</v>
      </c>
      <c r="BG265" s="210">
        <f>IF(N265="zákl. přenesená",J265,0)</f>
        <v>0</v>
      </c>
      <c r="BH265" s="210">
        <f>IF(N265="sníž. přenesená",J265,0)</f>
        <v>0</v>
      </c>
      <c r="BI265" s="210">
        <f>IF(N265="nulová",J265,0)</f>
        <v>0</v>
      </c>
      <c r="BJ265" s="19" t="s">
        <v>80</v>
      </c>
      <c r="BK265" s="210">
        <f>ROUND(I265*H265,2)</f>
        <v>121.2</v>
      </c>
      <c r="BL265" s="19" t="s">
        <v>150</v>
      </c>
      <c r="BM265" s="209" t="s">
        <v>1150</v>
      </c>
    </row>
    <row r="266" s="2" customFormat="1">
      <c r="A266" s="34"/>
      <c r="B266" s="35"/>
      <c r="C266" s="36"/>
      <c r="D266" s="211" t="s">
        <v>152</v>
      </c>
      <c r="E266" s="36"/>
      <c r="F266" s="212" t="s">
        <v>1149</v>
      </c>
      <c r="G266" s="36"/>
      <c r="H266" s="36"/>
      <c r="I266" s="36"/>
      <c r="J266" s="36"/>
      <c r="K266" s="36"/>
      <c r="L266" s="40"/>
      <c r="M266" s="213"/>
      <c r="N266" s="214"/>
      <c r="O266" s="79"/>
      <c r="P266" s="79"/>
      <c r="Q266" s="79"/>
      <c r="R266" s="79"/>
      <c r="S266" s="79"/>
      <c r="T266" s="80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9" t="s">
        <v>152</v>
      </c>
      <c r="AU266" s="19" t="s">
        <v>82</v>
      </c>
    </row>
    <row r="267" s="2" customFormat="1" ht="16.5" customHeight="1">
      <c r="A267" s="34"/>
      <c r="B267" s="35"/>
      <c r="C267" s="199" t="s">
        <v>72</v>
      </c>
      <c r="D267" s="199" t="s">
        <v>145</v>
      </c>
      <c r="E267" s="200" t="s">
        <v>1151</v>
      </c>
      <c r="F267" s="201" t="s">
        <v>1152</v>
      </c>
      <c r="G267" s="202" t="s">
        <v>843</v>
      </c>
      <c r="H267" s="203">
        <v>1</v>
      </c>
      <c r="I267" s="204">
        <v>12.1</v>
      </c>
      <c r="J267" s="204">
        <f>ROUND(I267*H267,2)</f>
        <v>12.1</v>
      </c>
      <c r="K267" s="201" t="s">
        <v>17</v>
      </c>
      <c r="L267" s="40"/>
      <c r="M267" s="205" t="s">
        <v>17</v>
      </c>
      <c r="N267" s="206" t="s">
        <v>43</v>
      </c>
      <c r="O267" s="207">
        <v>0</v>
      </c>
      <c r="P267" s="207">
        <f>O267*H267</f>
        <v>0</v>
      </c>
      <c r="Q267" s="207">
        <v>0</v>
      </c>
      <c r="R267" s="207">
        <f>Q267*H267</f>
        <v>0</v>
      </c>
      <c r="S267" s="207">
        <v>0</v>
      </c>
      <c r="T267" s="20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09" t="s">
        <v>150</v>
      </c>
      <c r="AT267" s="209" t="s">
        <v>145</v>
      </c>
      <c r="AU267" s="209" t="s">
        <v>82</v>
      </c>
      <c r="AY267" s="19" t="s">
        <v>142</v>
      </c>
      <c r="BE267" s="210">
        <f>IF(N267="základní",J267,0)</f>
        <v>12.1</v>
      </c>
      <c r="BF267" s="210">
        <f>IF(N267="snížená",J267,0)</f>
        <v>0</v>
      </c>
      <c r="BG267" s="210">
        <f>IF(N267="zákl. přenesená",J267,0)</f>
        <v>0</v>
      </c>
      <c r="BH267" s="210">
        <f>IF(N267="sníž. přenesená",J267,0)</f>
        <v>0</v>
      </c>
      <c r="BI267" s="210">
        <f>IF(N267="nulová",J267,0)</f>
        <v>0</v>
      </c>
      <c r="BJ267" s="19" t="s">
        <v>80</v>
      </c>
      <c r="BK267" s="210">
        <f>ROUND(I267*H267,2)</f>
        <v>12.1</v>
      </c>
      <c r="BL267" s="19" t="s">
        <v>150</v>
      </c>
      <c r="BM267" s="209" t="s">
        <v>1153</v>
      </c>
    </row>
    <row r="268" s="2" customFormat="1">
      <c r="A268" s="34"/>
      <c r="B268" s="35"/>
      <c r="C268" s="36"/>
      <c r="D268" s="211" t="s">
        <v>152</v>
      </c>
      <c r="E268" s="36"/>
      <c r="F268" s="212" t="s">
        <v>1152</v>
      </c>
      <c r="G268" s="36"/>
      <c r="H268" s="36"/>
      <c r="I268" s="36"/>
      <c r="J268" s="36"/>
      <c r="K268" s="36"/>
      <c r="L268" s="40"/>
      <c r="M268" s="213"/>
      <c r="N268" s="214"/>
      <c r="O268" s="79"/>
      <c r="P268" s="79"/>
      <c r="Q268" s="79"/>
      <c r="R268" s="79"/>
      <c r="S268" s="79"/>
      <c r="T268" s="80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9" t="s">
        <v>152</v>
      </c>
      <c r="AU268" s="19" t="s">
        <v>82</v>
      </c>
    </row>
    <row r="269" s="2" customFormat="1" ht="16.5" customHeight="1">
      <c r="A269" s="34"/>
      <c r="B269" s="35"/>
      <c r="C269" s="199" t="s">
        <v>72</v>
      </c>
      <c r="D269" s="199" t="s">
        <v>145</v>
      </c>
      <c r="E269" s="200" t="s">
        <v>1154</v>
      </c>
      <c r="F269" s="201" t="s">
        <v>1155</v>
      </c>
      <c r="G269" s="202" t="s">
        <v>843</v>
      </c>
      <c r="H269" s="203">
        <v>1</v>
      </c>
      <c r="I269" s="204">
        <v>21.5</v>
      </c>
      <c r="J269" s="204">
        <f>ROUND(I269*H269,2)</f>
        <v>21.5</v>
      </c>
      <c r="K269" s="201" t="s">
        <v>17</v>
      </c>
      <c r="L269" s="40"/>
      <c r="M269" s="205" t="s">
        <v>17</v>
      </c>
      <c r="N269" s="206" t="s">
        <v>43</v>
      </c>
      <c r="O269" s="207">
        <v>0</v>
      </c>
      <c r="P269" s="207">
        <f>O269*H269</f>
        <v>0</v>
      </c>
      <c r="Q269" s="207">
        <v>0</v>
      </c>
      <c r="R269" s="207">
        <f>Q269*H269</f>
        <v>0</v>
      </c>
      <c r="S269" s="207">
        <v>0</v>
      </c>
      <c r="T269" s="20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09" t="s">
        <v>150</v>
      </c>
      <c r="AT269" s="209" t="s">
        <v>145</v>
      </c>
      <c r="AU269" s="209" t="s">
        <v>82</v>
      </c>
      <c r="AY269" s="19" t="s">
        <v>142</v>
      </c>
      <c r="BE269" s="210">
        <f>IF(N269="základní",J269,0)</f>
        <v>21.5</v>
      </c>
      <c r="BF269" s="210">
        <f>IF(N269="snížená",J269,0)</f>
        <v>0</v>
      </c>
      <c r="BG269" s="210">
        <f>IF(N269="zákl. přenesená",J269,0)</f>
        <v>0</v>
      </c>
      <c r="BH269" s="210">
        <f>IF(N269="sníž. přenesená",J269,0)</f>
        <v>0</v>
      </c>
      <c r="BI269" s="210">
        <f>IF(N269="nulová",J269,0)</f>
        <v>0</v>
      </c>
      <c r="BJ269" s="19" t="s">
        <v>80</v>
      </c>
      <c r="BK269" s="210">
        <f>ROUND(I269*H269,2)</f>
        <v>21.5</v>
      </c>
      <c r="BL269" s="19" t="s">
        <v>150</v>
      </c>
      <c r="BM269" s="209" t="s">
        <v>1156</v>
      </c>
    </row>
    <row r="270" s="2" customFormat="1">
      <c r="A270" s="34"/>
      <c r="B270" s="35"/>
      <c r="C270" s="36"/>
      <c r="D270" s="211" t="s">
        <v>152</v>
      </c>
      <c r="E270" s="36"/>
      <c r="F270" s="212" t="s">
        <v>1155</v>
      </c>
      <c r="G270" s="36"/>
      <c r="H270" s="36"/>
      <c r="I270" s="36"/>
      <c r="J270" s="36"/>
      <c r="K270" s="36"/>
      <c r="L270" s="40"/>
      <c r="M270" s="213"/>
      <c r="N270" s="214"/>
      <c r="O270" s="79"/>
      <c r="P270" s="79"/>
      <c r="Q270" s="79"/>
      <c r="R270" s="79"/>
      <c r="S270" s="79"/>
      <c r="T270" s="80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9" t="s">
        <v>152</v>
      </c>
      <c r="AU270" s="19" t="s">
        <v>82</v>
      </c>
    </row>
    <row r="271" s="2" customFormat="1" ht="16.5" customHeight="1">
      <c r="A271" s="34"/>
      <c r="B271" s="35"/>
      <c r="C271" s="199" t="s">
        <v>72</v>
      </c>
      <c r="D271" s="199" t="s">
        <v>145</v>
      </c>
      <c r="E271" s="200" t="s">
        <v>1157</v>
      </c>
      <c r="F271" s="201" t="s">
        <v>1158</v>
      </c>
      <c r="G271" s="202" t="s">
        <v>843</v>
      </c>
      <c r="H271" s="203">
        <v>2</v>
      </c>
      <c r="I271" s="204">
        <v>14.199999999999999</v>
      </c>
      <c r="J271" s="204">
        <f>ROUND(I271*H271,2)</f>
        <v>28.399999999999999</v>
      </c>
      <c r="K271" s="201" t="s">
        <v>17</v>
      </c>
      <c r="L271" s="40"/>
      <c r="M271" s="205" t="s">
        <v>17</v>
      </c>
      <c r="N271" s="206" t="s">
        <v>43</v>
      </c>
      <c r="O271" s="207">
        <v>0</v>
      </c>
      <c r="P271" s="207">
        <f>O271*H271</f>
        <v>0</v>
      </c>
      <c r="Q271" s="207">
        <v>0</v>
      </c>
      <c r="R271" s="207">
        <f>Q271*H271</f>
        <v>0</v>
      </c>
      <c r="S271" s="207">
        <v>0</v>
      </c>
      <c r="T271" s="20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09" t="s">
        <v>150</v>
      </c>
      <c r="AT271" s="209" t="s">
        <v>145</v>
      </c>
      <c r="AU271" s="209" t="s">
        <v>82</v>
      </c>
      <c r="AY271" s="19" t="s">
        <v>142</v>
      </c>
      <c r="BE271" s="210">
        <f>IF(N271="základní",J271,0)</f>
        <v>28.399999999999999</v>
      </c>
      <c r="BF271" s="210">
        <f>IF(N271="snížená",J271,0)</f>
        <v>0</v>
      </c>
      <c r="BG271" s="210">
        <f>IF(N271="zákl. přenesená",J271,0)</f>
        <v>0</v>
      </c>
      <c r="BH271" s="210">
        <f>IF(N271="sníž. přenesená",J271,0)</f>
        <v>0</v>
      </c>
      <c r="BI271" s="210">
        <f>IF(N271="nulová",J271,0)</f>
        <v>0</v>
      </c>
      <c r="BJ271" s="19" t="s">
        <v>80</v>
      </c>
      <c r="BK271" s="210">
        <f>ROUND(I271*H271,2)</f>
        <v>28.399999999999999</v>
      </c>
      <c r="BL271" s="19" t="s">
        <v>150</v>
      </c>
      <c r="BM271" s="209" t="s">
        <v>1159</v>
      </c>
    </row>
    <row r="272" s="2" customFormat="1">
      <c r="A272" s="34"/>
      <c r="B272" s="35"/>
      <c r="C272" s="36"/>
      <c r="D272" s="211" t="s">
        <v>152</v>
      </c>
      <c r="E272" s="36"/>
      <c r="F272" s="212" t="s">
        <v>1158</v>
      </c>
      <c r="G272" s="36"/>
      <c r="H272" s="36"/>
      <c r="I272" s="36"/>
      <c r="J272" s="36"/>
      <c r="K272" s="36"/>
      <c r="L272" s="40"/>
      <c r="M272" s="213"/>
      <c r="N272" s="214"/>
      <c r="O272" s="79"/>
      <c r="P272" s="79"/>
      <c r="Q272" s="79"/>
      <c r="R272" s="79"/>
      <c r="S272" s="79"/>
      <c r="T272" s="80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9" t="s">
        <v>152</v>
      </c>
      <c r="AU272" s="19" t="s">
        <v>82</v>
      </c>
    </row>
    <row r="273" s="2" customFormat="1" ht="16.5" customHeight="1">
      <c r="A273" s="34"/>
      <c r="B273" s="35"/>
      <c r="C273" s="199" t="s">
        <v>72</v>
      </c>
      <c r="D273" s="199" t="s">
        <v>145</v>
      </c>
      <c r="E273" s="200" t="s">
        <v>1160</v>
      </c>
      <c r="F273" s="201" t="s">
        <v>1161</v>
      </c>
      <c r="G273" s="202" t="s">
        <v>843</v>
      </c>
      <c r="H273" s="203">
        <v>14</v>
      </c>
      <c r="I273" s="204">
        <v>119</v>
      </c>
      <c r="J273" s="204">
        <f>ROUND(I273*H273,2)</f>
        <v>1666</v>
      </c>
      <c r="K273" s="201" t="s">
        <v>17</v>
      </c>
      <c r="L273" s="40"/>
      <c r="M273" s="205" t="s">
        <v>17</v>
      </c>
      <c r="N273" s="206" t="s">
        <v>43</v>
      </c>
      <c r="O273" s="207">
        <v>0</v>
      </c>
      <c r="P273" s="207">
        <f>O273*H273</f>
        <v>0</v>
      </c>
      <c r="Q273" s="207">
        <v>0</v>
      </c>
      <c r="R273" s="207">
        <f>Q273*H273</f>
        <v>0</v>
      </c>
      <c r="S273" s="207">
        <v>0</v>
      </c>
      <c r="T273" s="20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09" t="s">
        <v>150</v>
      </c>
      <c r="AT273" s="209" t="s">
        <v>145</v>
      </c>
      <c r="AU273" s="209" t="s">
        <v>82</v>
      </c>
      <c r="AY273" s="19" t="s">
        <v>142</v>
      </c>
      <c r="BE273" s="210">
        <f>IF(N273="základní",J273,0)</f>
        <v>1666</v>
      </c>
      <c r="BF273" s="210">
        <f>IF(N273="snížená",J273,0)</f>
        <v>0</v>
      </c>
      <c r="BG273" s="210">
        <f>IF(N273="zákl. přenesená",J273,0)</f>
        <v>0</v>
      </c>
      <c r="BH273" s="210">
        <f>IF(N273="sníž. přenesená",J273,0)</f>
        <v>0</v>
      </c>
      <c r="BI273" s="210">
        <f>IF(N273="nulová",J273,0)</f>
        <v>0</v>
      </c>
      <c r="BJ273" s="19" t="s">
        <v>80</v>
      </c>
      <c r="BK273" s="210">
        <f>ROUND(I273*H273,2)</f>
        <v>1666</v>
      </c>
      <c r="BL273" s="19" t="s">
        <v>150</v>
      </c>
      <c r="BM273" s="209" t="s">
        <v>1162</v>
      </c>
    </row>
    <row r="274" s="2" customFormat="1">
      <c r="A274" s="34"/>
      <c r="B274" s="35"/>
      <c r="C274" s="36"/>
      <c r="D274" s="211" t="s">
        <v>152</v>
      </c>
      <c r="E274" s="36"/>
      <c r="F274" s="212" t="s">
        <v>1161</v>
      </c>
      <c r="G274" s="36"/>
      <c r="H274" s="36"/>
      <c r="I274" s="36"/>
      <c r="J274" s="36"/>
      <c r="K274" s="36"/>
      <c r="L274" s="40"/>
      <c r="M274" s="213"/>
      <c r="N274" s="214"/>
      <c r="O274" s="79"/>
      <c r="P274" s="79"/>
      <c r="Q274" s="79"/>
      <c r="R274" s="79"/>
      <c r="S274" s="79"/>
      <c r="T274" s="80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9" t="s">
        <v>152</v>
      </c>
      <c r="AU274" s="19" t="s">
        <v>82</v>
      </c>
    </row>
    <row r="275" s="2" customFormat="1" ht="16.5" customHeight="1">
      <c r="A275" s="34"/>
      <c r="B275" s="35"/>
      <c r="C275" s="199" t="s">
        <v>72</v>
      </c>
      <c r="D275" s="199" t="s">
        <v>145</v>
      </c>
      <c r="E275" s="200" t="s">
        <v>1163</v>
      </c>
      <c r="F275" s="201" t="s">
        <v>1164</v>
      </c>
      <c r="G275" s="202" t="s">
        <v>843</v>
      </c>
      <c r="H275" s="203">
        <v>2</v>
      </c>
      <c r="I275" s="204">
        <v>11.300000000000001</v>
      </c>
      <c r="J275" s="204">
        <f>ROUND(I275*H275,2)</f>
        <v>22.600000000000001</v>
      </c>
      <c r="K275" s="201" t="s">
        <v>17</v>
      </c>
      <c r="L275" s="40"/>
      <c r="M275" s="205" t="s">
        <v>17</v>
      </c>
      <c r="N275" s="206" t="s">
        <v>43</v>
      </c>
      <c r="O275" s="207">
        <v>0</v>
      </c>
      <c r="P275" s="207">
        <f>O275*H275</f>
        <v>0</v>
      </c>
      <c r="Q275" s="207">
        <v>0</v>
      </c>
      <c r="R275" s="207">
        <f>Q275*H275</f>
        <v>0</v>
      </c>
      <c r="S275" s="207">
        <v>0</v>
      </c>
      <c r="T275" s="20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09" t="s">
        <v>150</v>
      </c>
      <c r="AT275" s="209" t="s">
        <v>145</v>
      </c>
      <c r="AU275" s="209" t="s">
        <v>82</v>
      </c>
      <c r="AY275" s="19" t="s">
        <v>142</v>
      </c>
      <c r="BE275" s="210">
        <f>IF(N275="základní",J275,0)</f>
        <v>22.600000000000001</v>
      </c>
      <c r="BF275" s="210">
        <f>IF(N275="snížená",J275,0)</f>
        <v>0</v>
      </c>
      <c r="BG275" s="210">
        <f>IF(N275="zákl. přenesená",J275,0)</f>
        <v>0</v>
      </c>
      <c r="BH275" s="210">
        <f>IF(N275="sníž. přenesená",J275,0)</f>
        <v>0</v>
      </c>
      <c r="BI275" s="210">
        <f>IF(N275="nulová",J275,0)</f>
        <v>0</v>
      </c>
      <c r="BJ275" s="19" t="s">
        <v>80</v>
      </c>
      <c r="BK275" s="210">
        <f>ROUND(I275*H275,2)</f>
        <v>22.600000000000001</v>
      </c>
      <c r="BL275" s="19" t="s">
        <v>150</v>
      </c>
      <c r="BM275" s="209" t="s">
        <v>1165</v>
      </c>
    </row>
    <row r="276" s="2" customFormat="1">
      <c r="A276" s="34"/>
      <c r="B276" s="35"/>
      <c r="C276" s="36"/>
      <c r="D276" s="211" t="s">
        <v>152</v>
      </c>
      <c r="E276" s="36"/>
      <c r="F276" s="212" t="s">
        <v>1164</v>
      </c>
      <c r="G276" s="36"/>
      <c r="H276" s="36"/>
      <c r="I276" s="36"/>
      <c r="J276" s="36"/>
      <c r="K276" s="36"/>
      <c r="L276" s="40"/>
      <c r="M276" s="213"/>
      <c r="N276" s="214"/>
      <c r="O276" s="79"/>
      <c r="P276" s="79"/>
      <c r="Q276" s="79"/>
      <c r="R276" s="79"/>
      <c r="S276" s="79"/>
      <c r="T276" s="80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9" t="s">
        <v>152</v>
      </c>
      <c r="AU276" s="19" t="s">
        <v>82</v>
      </c>
    </row>
    <row r="277" s="2" customFormat="1" ht="16.5" customHeight="1">
      <c r="A277" s="34"/>
      <c r="B277" s="35"/>
      <c r="C277" s="199" t="s">
        <v>72</v>
      </c>
      <c r="D277" s="199" t="s">
        <v>145</v>
      </c>
      <c r="E277" s="200" t="s">
        <v>1166</v>
      </c>
      <c r="F277" s="201" t="s">
        <v>1167</v>
      </c>
      <c r="G277" s="202" t="s">
        <v>843</v>
      </c>
      <c r="H277" s="203">
        <v>1</v>
      </c>
      <c r="I277" s="204">
        <v>580</v>
      </c>
      <c r="J277" s="204">
        <f>ROUND(I277*H277,2)</f>
        <v>580</v>
      </c>
      <c r="K277" s="201" t="s">
        <v>17</v>
      </c>
      <c r="L277" s="40"/>
      <c r="M277" s="205" t="s">
        <v>17</v>
      </c>
      <c r="N277" s="206" t="s">
        <v>43</v>
      </c>
      <c r="O277" s="207">
        <v>0</v>
      </c>
      <c r="P277" s="207">
        <f>O277*H277</f>
        <v>0</v>
      </c>
      <c r="Q277" s="207">
        <v>0</v>
      </c>
      <c r="R277" s="207">
        <f>Q277*H277</f>
        <v>0</v>
      </c>
      <c r="S277" s="207">
        <v>0</v>
      </c>
      <c r="T277" s="20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09" t="s">
        <v>150</v>
      </c>
      <c r="AT277" s="209" t="s">
        <v>145</v>
      </c>
      <c r="AU277" s="209" t="s">
        <v>82</v>
      </c>
      <c r="AY277" s="19" t="s">
        <v>142</v>
      </c>
      <c r="BE277" s="210">
        <f>IF(N277="základní",J277,0)</f>
        <v>580</v>
      </c>
      <c r="BF277" s="210">
        <f>IF(N277="snížená",J277,0)</f>
        <v>0</v>
      </c>
      <c r="BG277" s="210">
        <f>IF(N277="zákl. přenesená",J277,0)</f>
        <v>0</v>
      </c>
      <c r="BH277" s="210">
        <f>IF(N277="sníž. přenesená",J277,0)</f>
        <v>0</v>
      </c>
      <c r="BI277" s="210">
        <f>IF(N277="nulová",J277,0)</f>
        <v>0</v>
      </c>
      <c r="BJ277" s="19" t="s">
        <v>80</v>
      </c>
      <c r="BK277" s="210">
        <f>ROUND(I277*H277,2)</f>
        <v>580</v>
      </c>
      <c r="BL277" s="19" t="s">
        <v>150</v>
      </c>
      <c r="BM277" s="209" t="s">
        <v>1168</v>
      </c>
    </row>
    <row r="278" s="2" customFormat="1">
      <c r="A278" s="34"/>
      <c r="B278" s="35"/>
      <c r="C278" s="36"/>
      <c r="D278" s="211" t="s">
        <v>152</v>
      </c>
      <c r="E278" s="36"/>
      <c r="F278" s="212" t="s">
        <v>1167</v>
      </c>
      <c r="G278" s="36"/>
      <c r="H278" s="36"/>
      <c r="I278" s="36"/>
      <c r="J278" s="36"/>
      <c r="K278" s="36"/>
      <c r="L278" s="40"/>
      <c r="M278" s="213"/>
      <c r="N278" s="214"/>
      <c r="O278" s="79"/>
      <c r="P278" s="79"/>
      <c r="Q278" s="79"/>
      <c r="R278" s="79"/>
      <c r="S278" s="79"/>
      <c r="T278" s="80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9" t="s">
        <v>152</v>
      </c>
      <c r="AU278" s="19" t="s">
        <v>82</v>
      </c>
    </row>
    <row r="279" s="2" customFormat="1" ht="16.5" customHeight="1">
      <c r="A279" s="34"/>
      <c r="B279" s="35"/>
      <c r="C279" s="199" t="s">
        <v>72</v>
      </c>
      <c r="D279" s="199" t="s">
        <v>145</v>
      </c>
      <c r="E279" s="200" t="s">
        <v>1169</v>
      </c>
      <c r="F279" s="201" t="s">
        <v>1170</v>
      </c>
      <c r="G279" s="202" t="s">
        <v>843</v>
      </c>
      <c r="H279" s="203">
        <v>28</v>
      </c>
      <c r="I279" s="204">
        <v>16</v>
      </c>
      <c r="J279" s="204">
        <f>ROUND(I279*H279,2)</f>
        <v>448</v>
      </c>
      <c r="K279" s="201" t="s">
        <v>17</v>
      </c>
      <c r="L279" s="40"/>
      <c r="M279" s="205" t="s">
        <v>17</v>
      </c>
      <c r="N279" s="206" t="s">
        <v>43</v>
      </c>
      <c r="O279" s="207">
        <v>0</v>
      </c>
      <c r="P279" s="207">
        <f>O279*H279</f>
        <v>0</v>
      </c>
      <c r="Q279" s="207">
        <v>0</v>
      </c>
      <c r="R279" s="207">
        <f>Q279*H279</f>
        <v>0</v>
      </c>
      <c r="S279" s="207">
        <v>0</v>
      </c>
      <c r="T279" s="20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09" t="s">
        <v>150</v>
      </c>
      <c r="AT279" s="209" t="s">
        <v>145</v>
      </c>
      <c r="AU279" s="209" t="s">
        <v>82</v>
      </c>
      <c r="AY279" s="19" t="s">
        <v>142</v>
      </c>
      <c r="BE279" s="210">
        <f>IF(N279="základní",J279,0)</f>
        <v>448</v>
      </c>
      <c r="BF279" s="210">
        <f>IF(N279="snížená",J279,0)</f>
        <v>0</v>
      </c>
      <c r="BG279" s="210">
        <f>IF(N279="zákl. přenesená",J279,0)</f>
        <v>0</v>
      </c>
      <c r="BH279" s="210">
        <f>IF(N279="sníž. přenesená",J279,0)</f>
        <v>0</v>
      </c>
      <c r="BI279" s="210">
        <f>IF(N279="nulová",J279,0)</f>
        <v>0</v>
      </c>
      <c r="BJ279" s="19" t="s">
        <v>80</v>
      </c>
      <c r="BK279" s="210">
        <f>ROUND(I279*H279,2)</f>
        <v>448</v>
      </c>
      <c r="BL279" s="19" t="s">
        <v>150</v>
      </c>
      <c r="BM279" s="209" t="s">
        <v>1171</v>
      </c>
    </row>
    <row r="280" s="2" customFormat="1">
      <c r="A280" s="34"/>
      <c r="B280" s="35"/>
      <c r="C280" s="36"/>
      <c r="D280" s="211" t="s">
        <v>152</v>
      </c>
      <c r="E280" s="36"/>
      <c r="F280" s="212" t="s">
        <v>1170</v>
      </c>
      <c r="G280" s="36"/>
      <c r="H280" s="36"/>
      <c r="I280" s="36"/>
      <c r="J280" s="36"/>
      <c r="K280" s="36"/>
      <c r="L280" s="40"/>
      <c r="M280" s="213"/>
      <c r="N280" s="214"/>
      <c r="O280" s="79"/>
      <c r="P280" s="79"/>
      <c r="Q280" s="79"/>
      <c r="R280" s="79"/>
      <c r="S280" s="79"/>
      <c r="T280" s="80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9" t="s">
        <v>152</v>
      </c>
      <c r="AU280" s="19" t="s">
        <v>82</v>
      </c>
    </row>
    <row r="281" s="2" customFormat="1" ht="16.5" customHeight="1">
      <c r="A281" s="34"/>
      <c r="B281" s="35"/>
      <c r="C281" s="199" t="s">
        <v>72</v>
      </c>
      <c r="D281" s="199" t="s">
        <v>145</v>
      </c>
      <c r="E281" s="200" t="s">
        <v>1172</v>
      </c>
      <c r="F281" s="201" t="s">
        <v>1173</v>
      </c>
      <c r="G281" s="202" t="s">
        <v>843</v>
      </c>
      <c r="H281" s="203">
        <v>120</v>
      </c>
      <c r="I281" s="204">
        <v>1.5</v>
      </c>
      <c r="J281" s="204">
        <f>ROUND(I281*H281,2)</f>
        <v>180</v>
      </c>
      <c r="K281" s="201" t="s">
        <v>17</v>
      </c>
      <c r="L281" s="40"/>
      <c r="M281" s="205" t="s">
        <v>17</v>
      </c>
      <c r="N281" s="206" t="s">
        <v>43</v>
      </c>
      <c r="O281" s="207">
        <v>0</v>
      </c>
      <c r="P281" s="207">
        <f>O281*H281</f>
        <v>0</v>
      </c>
      <c r="Q281" s="207">
        <v>0</v>
      </c>
      <c r="R281" s="207">
        <f>Q281*H281</f>
        <v>0</v>
      </c>
      <c r="S281" s="207">
        <v>0</v>
      </c>
      <c r="T281" s="20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09" t="s">
        <v>150</v>
      </c>
      <c r="AT281" s="209" t="s">
        <v>145</v>
      </c>
      <c r="AU281" s="209" t="s">
        <v>82</v>
      </c>
      <c r="AY281" s="19" t="s">
        <v>142</v>
      </c>
      <c r="BE281" s="210">
        <f>IF(N281="základní",J281,0)</f>
        <v>180</v>
      </c>
      <c r="BF281" s="210">
        <f>IF(N281="snížená",J281,0)</f>
        <v>0</v>
      </c>
      <c r="BG281" s="210">
        <f>IF(N281="zákl. přenesená",J281,0)</f>
        <v>0</v>
      </c>
      <c r="BH281" s="210">
        <f>IF(N281="sníž. přenesená",J281,0)</f>
        <v>0</v>
      </c>
      <c r="BI281" s="210">
        <f>IF(N281="nulová",J281,0)</f>
        <v>0</v>
      </c>
      <c r="BJ281" s="19" t="s">
        <v>80</v>
      </c>
      <c r="BK281" s="210">
        <f>ROUND(I281*H281,2)</f>
        <v>180</v>
      </c>
      <c r="BL281" s="19" t="s">
        <v>150</v>
      </c>
      <c r="BM281" s="209" t="s">
        <v>1174</v>
      </c>
    </row>
    <row r="282" s="2" customFormat="1">
      <c r="A282" s="34"/>
      <c r="B282" s="35"/>
      <c r="C282" s="36"/>
      <c r="D282" s="211" t="s">
        <v>152</v>
      </c>
      <c r="E282" s="36"/>
      <c r="F282" s="212" t="s">
        <v>1173</v>
      </c>
      <c r="G282" s="36"/>
      <c r="H282" s="36"/>
      <c r="I282" s="36"/>
      <c r="J282" s="36"/>
      <c r="K282" s="36"/>
      <c r="L282" s="40"/>
      <c r="M282" s="213"/>
      <c r="N282" s="214"/>
      <c r="O282" s="79"/>
      <c r="P282" s="79"/>
      <c r="Q282" s="79"/>
      <c r="R282" s="79"/>
      <c r="S282" s="79"/>
      <c r="T282" s="80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9" t="s">
        <v>152</v>
      </c>
      <c r="AU282" s="19" t="s">
        <v>82</v>
      </c>
    </row>
    <row r="283" s="2" customFormat="1" ht="16.5" customHeight="1">
      <c r="A283" s="34"/>
      <c r="B283" s="35"/>
      <c r="C283" s="199" t="s">
        <v>72</v>
      </c>
      <c r="D283" s="199" t="s">
        <v>145</v>
      </c>
      <c r="E283" s="200" t="s">
        <v>1175</v>
      </c>
      <c r="F283" s="201" t="s">
        <v>1176</v>
      </c>
      <c r="G283" s="202" t="s">
        <v>843</v>
      </c>
      <c r="H283" s="203">
        <v>10</v>
      </c>
      <c r="I283" s="204">
        <v>2.8999999999999999</v>
      </c>
      <c r="J283" s="204">
        <f>ROUND(I283*H283,2)</f>
        <v>29</v>
      </c>
      <c r="K283" s="201" t="s">
        <v>17</v>
      </c>
      <c r="L283" s="40"/>
      <c r="M283" s="205" t="s">
        <v>17</v>
      </c>
      <c r="N283" s="206" t="s">
        <v>43</v>
      </c>
      <c r="O283" s="207">
        <v>0</v>
      </c>
      <c r="P283" s="207">
        <f>O283*H283</f>
        <v>0</v>
      </c>
      <c r="Q283" s="207">
        <v>0</v>
      </c>
      <c r="R283" s="207">
        <f>Q283*H283</f>
        <v>0</v>
      </c>
      <c r="S283" s="207">
        <v>0</v>
      </c>
      <c r="T283" s="20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09" t="s">
        <v>150</v>
      </c>
      <c r="AT283" s="209" t="s">
        <v>145</v>
      </c>
      <c r="AU283" s="209" t="s">
        <v>82</v>
      </c>
      <c r="AY283" s="19" t="s">
        <v>142</v>
      </c>
      <c r="BE283" s="210">
        <f>IF(N283="základní",J283,0)</f>
        <v>29</v>
      </c>
      <c r="BF283" s="210">
        <f>IF(N283="snížená",J283,0)</f>
        <v>0</v>
      </c>
      <c r="BG283" s="210">
        <f>IF(N283="zákl. přenesená",J283,0)</f>
        <v>0</v>
      </c>
      <c r="BH283" s="210">
        <f>IF(N283="sníž. přenesená",J283,0)</f>
        <v>0</v>
      </c>
      <c r="BI283" s="210">
        <f>IF(N283="nulová",J283,0)</f>
        <v>0</v>
      </c>
      <c r="BJ283" s="19" t="s">
        <v>80</v>
      </c>
      <c r="BK283" s="210">
        <f>ROUND(I283*H283,2)</f>
        <v>29</v>
      </c>
      <c r="BL283" s="19" t="s">
        <v>150</v>
      </c>
      <c r="BM283" s="209" t="s">
        <v>1177</v>
      </c>
    </row>
    <row r="284" s="2" customFormat="1">
      <c r="A284" s="34"/>
      <c r="B284" s="35"/>
      <c r="C284" s="36"/>
      <c r="D284" s="211" t="s">
        <v>152</v>
      </c>
      <c r="E284" s="36"/>
      <c r="F284" s="212" t="s">
        <v>1176</v>
      </c>
      <c r="G284" s="36"/>
      <c r="H284" s="36"/>
      <c r="I284" s="36"/>
      <c r="J284" s="36"/>
      <c r="K284" s="36"/>
      <c r="L284" s="40"/>
      <c r="M284" s="213"/>
      <c r="N284" s="214"/>
      <c r="O284" s="79"/>
      <c r="P284" s="79"/>
      <c r="Q284" s="79"/>
      <c r="R284" s="79"/>
      <c r="S284" s="79"/>
      <c r="T284" s="80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9" t="s">
        <v>152</v>
      </c>
      <c r="AU284" s="19" t="s">
        <v>82</v>
      </c>
    </row>
    <row r="285" s="12" customFormat="1" ht="22.8" customHeight="1">
      <c r="A285" s="12"/>
      <c r="B285" s="184"/>
      <c r="C285" s="185"/>
      <c r="D285" s="186" t="s">
        <v>71</v>
      </c>
      <c r="E285" s="197" t="s">
        <v>1178</v>
      </c>
      <c r="F285" s="197" t="s">
        <v>1179</v>
      </c>
      <c r="G285" s="185"/>
      <c r="H285" s="185"/>
      <c r="I285" s="185"/>
      <c r="J285" s="198">
        <f>BK285</f>
        <v>214.59999999999999</v>
      </c>
      <c r="K285" s="185"/>
      <c r="L285" s="189"/>
      <c r="M285" s="190"/>
      <c r="N285" s="191"/>
      <c r="O285" s="191"/>
      <c r="P285" s="192">
        <f>SUM(P286:P295)</f>
        <v>0</v>
      </c>
      <c r="Q285" s="191"/>
      <c r="R285" s="192">
        <f>SUM(R286:R295)</f>
        <v>0</v>
      </c>
      <c r="S285" s="191"/>
      <c r="T285" s="193">
        <f>SUM(T286:T295)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194" t="s">
        <v>80</v>
      </c>
      <c r="AT285" s="195" t="s">
        <v>71</v>
      </c>
      <c r="AU285" s="195" t="s">
        <v>80</v>
      </c>
      <c r="AY285" s="194" t="s">
        <v>142</v>
      </c>
      <c r="BK285" s="196">
        <f>SUM(BK286:BK295)</f>
        <v>214.59999999999999</v>
      </c>
    </row>
    <row r="286" s="2" customFormat="1" ht="16.5" customHeight="1">
      <c r="A286" s="34"/>
      <c r="B286" s="35"/>
      <c r="C286" s="199" t="s">
        <v>72</v>
      </c>
      <c r="D286" s="199" t="s">
        <v>145</v>
      </c>
      <c r="E286" s="200" t="s">
        <v>1180</v>
      </c>
      <c r="F286" s="201" t="s">
        <v>1181</v>
      </c>
      <c r="G286" s="202" t="s">
        <v>843</v>
      </c>
      <c r="H286" s="203">
        <v>3</v>
      </c>
      <c r="I286" s="204">
        <v>37.399999999999999</v>
      </c>
      <c r="J286" s="204">
        <f>ROUND(I286*H286,2)</f>
        <v>112.2</v>
      </c>
      <c r="K286" s="201" t="s">
        <v>17</v>
      </c>
      <c r="L286" s="40"/>
      <c r="M286" s="205" t="s">
        <v>17</v>
      </c>
      <c r="N286" s="206" t="s">
        <v>43</v>
      </c>
      <c r="O286" s="207">
        <v>0</v>
      </c>
      <c r="P286" s="207">
        <f>O286*H286</f>
        <v>0</v>
      </c>
      <c r="Q286" s="207">
        <v>0</v>
      </c>
      <c r="R286" s="207">
        <f>Q286*H286</f>
        <v>0</v>
      </c>
      <c r="S286" s="207">
        <v>0</v>
      </c>
      <c r="T286" s="20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09" t="s">
        <v>150</v>
      </c>
      <c r="AT286" s="209" t="s">
        <v>145</v>
      </c>
      <c r="AU286" s="209" t="s">
        <v>82</v>
      </c>
      <c r="AY286" s="19" t="s">
        <v>142</v>
      </c>
      <c r="BE286" s="210">
        <f>IF(N286="základní",J286,0)</f>
        <v>112.2</v>
      </c>
      <c r="BF286" s="210">
        <f>IF(N286="snížená",J286,0)</f>
        <v>0</v>
      </c>
      <c r="BG286" s="210">
        <f>IF(N286="zákl. přenesená",J286,0)</f>
        <v>0</v>
      </c>
      <c r="BH286" s="210">
        <f>IF(N286="sníž. přenesená",J286,0)</f>
        <v>0</v>
      </c>
      <c r="BI286" s="210">
        <f>IF(N286="nulová",J286,0)</f>
        <v>0</v>
      </c>
      <c r="BJ286" s="19" t="s">
        <v>80</v>
      </c>
      <c r="BK286" s="210">
        <f>ROUND(I286*H286,2)</f>
        <v>112.2</v>
      </c>
      <c r="BL286" s="19" t="s">
        <v>150</v>
      </c>
      <c r="BM286" s="209" t="s">
        <v>1182</v>
      </c>
    </row>
    <row r="287" s="2" customFormat="1">
      <c r="A287" s="34"/>
      <c r="B287" s="35"/>
      <c r="C287" s="36"/>
      <c r="D287" s="211" t="s">
        <v>152</v>
      </c>
      <c r="E287" s="36"/>
      <c r="F287" s="212" t="s">
        <v>1183</v>
      </c>
      <c r="G287" s="36"/>
      <c r="H287" s="36"/>
      <c r="I287" s="36"/>
      <c r="J287" s="36"/>
      <c r="K287" s="36"/>
      <c r="L287" s="40"/>
      <c r="M287" s="213"/>
      <c r="N287" s="214"/>
      <c r="O287" s="79"/>
      <c r="P287" s="79"/>
      <c r="Q287" s="79"/>
      <c r="R287" s="79"/>
      <c r="S287" s="79"/>
      <c r="T287" s="80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9" t="s">
        <v>152</v>
      </c>
      <c r="AU287" s="19" t="s">
        <v>82</v>
      </c>
    </row>
    <row r="288" s="2" customFormat="1" ht="16.5" customHeight="1">
      <c r="A288" s="34"/>
      <c r="B288" s="35"/>
      <c r="C288" s="199" t="s">
        <v>72</v>
      </c>
      <c r="D288" s="199" t="s">
        <v>145</v>
      </c>
      <c r="E288" s="200" t="s">
        <v>1184</v>
      </c>
      <c r="F288" s="201" t="s">
        <v>1185</v>
      </c>
      <c r="G288" s="202" t="s">
        <v>843</v>
      </c>
      <c r="H288" s="203">
        <v>1</v>
      </c>
      <c r="I288" s="204">
        <v>36.100000000000001</v>
      </c>
      <c r="J288" s="204">
        <f>ROUND(I288*H288,2)</f>
        <v>36.100000000000001</v>
      </c>
      <c r="K288" s="201" t="s">
        <v>17</v>
      </c>
      <c r="L288" s="40"/>
      <c r="M288" s="205" t="s">
        <v>17</v>
      </c>
      <c r="N288" s="206" t="s">
        <v>43</v>
      </c>
      <c r="O288" s="207">
        <v>0</v>
      </c>
      <c r="P288" s="207">
        <f>O288*H288</f>
        <v>0</v>
      </c>
      <c r="Q288" s="207">
        <v>0</v>
      </c>
      <c r="R288" s="207">
        <f>Q288*H288</f>
        <v>0</v>
      </c>
      <c r="S288" s="207">
        <v>0</v>
      </c>
      <c r="T288" s="20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09" t="s">
        <v>150</v>
      </c>
      <c r="AT288" s="209" t="s">
        <v>145</v>
      </c>
      <c r="AU288" s="209" t="s">
        <v>82</v>
      </c>
      <c r="AY288" s="19" t="s">
        <v>142</v>
      </c>
      <c r="BE288" s="210">
        <f>IF(N288="základní",J288,0)</f>
        <v>36.100000000000001</v>
      </c>
      <c r="BF288" s="210">
        <f>IF(N288="snížená",J288,0)</f>
        <v>0</v>
      </c>
      <c r="BG288" s="210">
        <f>IF(N288="zákl. přenesená",J288,0)</f>
        <v>0</v>
      </c>
      <c r="BH288" s="210">
        <f>IF(N288="sníž. přenesená",J288,0)</f>
        <v>0</v>
      </c>
      <c r="BI288" s="210">
        <f>IF(N288="nulová",J288,0)</f>
        <v>0</v>
      </c>
      <c r="BJ288" s="19" t="s">
        <v>80</v>
      </c>
      <c r="BK288" s="210">
        <f>ROUND(I288*H288,2)</f>
        <v>36.100000000000001</v>
      </c>
      <c r="BL288" s="19" t="s">
        <v>150</v>
      </c>
      <c r="BM288" s="209" t="s">
        <v>1186</v>
      </c>
    </row>
    <row r="289" s="2" customFormat="1">
      <c r="A289" s="34"/>
      <c r="B289" s="35"/>
      <c r="C289" s="36"/>
      <c r="D289" s="211" t="s">
        <v>152</v>
      </c>
      <c r="E289" s="36"/>
      <c r="F289" s="212" t="s">
        <v>1187</v>
      </c>
      <c r="G289" s="36"/>
      <c r="H289" s="36"/>
      <c r="I289" s="36"/>
      <c r="J289" s="36"/>
      <c r="K289" s="36"/>
      <c r="L289" s="40"/>
      <c r="M289" s="213"/>
      <c r="N289" s="214"/>
      <c r="O289" s="79"/>
      <c r="P289" s="79"/>
      <c r="Q289" s="79"/>
      <c r="R289" s="79"/>
      <c r="S289" s="79"/>
      <c r="T289" s="80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9" t="s">
        <v>152</v>
      </c>
      <c r="AU289" s="19" t="s">
        <v>82</v>
      </c>
    </row>
    <row r="290" s="2" customFormat="1" ht="16.5" customHeight="1">
      <c r="A290" s="34"/>
      <c r="B290" s="35"/>
      <c r="C290" s="199" t="s">
        <v>72</v>
      </c>
      <c r="D290" s="199" t="s">
        <v>145</v>
      </c>
      <c r="E290" s="200" t="s">
        <v>1188</v>
      </c>
      <c r="F290" s="201" t="s">
        <v>1189</v>
      </c>
      <c r="G290" s="202" t="s">
        <v>843</v>
      </c>
      <c r="H290" s="203">
        <v>7</v>
      </c>
      <c r="I290" s="204">
        <v>4.7000000000000002</v>
      </c>
      <c r="J290" s="204">
        <f>ROUND(I290*H290,2)</f>
        <v>32.899999999999999</v>
      </c>
      <c r="K290" s="201" t="s">
        <v>17</v>
      </c>
      <c r="L290" s="40"/>
      <c r="M290" s="205" t="s">
        <v>17</v>
      </c>
      <c r="N290" s="206" t="s">
        <v>43</v>
      </c>
      <c r="O290" s="207">
        <v>0</v>
      </c>
      <c r="P290" s="207">
        <f>O290*H290</f>
        <v>0</v>
      </c>
      <c r="Q290" s="207">
        <v>0</v>
      </c>
      <c r="R290" s="207">
        <f>Q290*H290</f>
        <v>0</v>
      </c>
      <c r="S290" s="207">
        <v>0</v>
      </c>
      <c r="T290" s="20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09" t="s">
        <v>150</v>
      </c>
      <c r="AT290" s="209" t="s">
        <v>145</v>
      </c>
      <c r="AU290" s="209" t="s">
        <v>82</v>
      </c>
      <c r="AY290" s="19" t="s">
        <v>142</v>
      </c>
      <c r="BE290" s="210">
        <f>IF(N290="základní",J290,0)</f>
        <v>32.899999999999999</v>
      </c>
      <c r="BF290" s="210">
        <f>IF(N290="snížená",J290,0)</f>
        <v>0</v>
      </c>
      <c r="BG290" s="210">
        <f>IF(N290="zákl. přenesená",J290,0)</f>
        <v>0</v>
      </c>
      <c r="BH290" s="210">
        <f>IF(N290="sníž. přenesená",J290,0)</f>
        <v>0</v>
      </c>
      <c r="BI290" s="210">
        <f>IF(N290="nulová",J290,0)</f>
        <v>0</v>
      </c>
      <c r="BJ290" s="19" t="s">
        <v>80</v>
      </c>
      <c r="BK290" s="210">
        <f>ROUND(I290*H290,2)</f>
        <v>32.899999999999999</v>
      </c>
      <c r="BL290" s="19" t="s">
        <v>150</v>
      </c>
      <c r="BM290" s="209" t="s">
        <v>1190</v>
      </c>
    </row>
    <row r="291" s="2" customFormat="1">
      <c r="A291" s="34"/>
      <c r="B291" s="35"/>
      <c r="C291" s="36"/>
      <c r="D291" s="211" t="s">
        <v>152</v>
      </c>
      <c r="E291" s="36"/>
      <c r="F291" s="212" t="s">
        <v>1191</v>
      </c>
      <c r="G291" s="36"/>
      <c r="H291" s="36"/>
      <c r="I291" s="36"/>
      <c r="J291" s="36"/>
      <c r="K291" s="36"/>
      <c r="L291" s="40"/>
      <c r="M291" s="213"/>
      <c r="N291" s="214"/>
      <c r="O291" s="79"/>
      <c r="P291" s="79"/>
      <c r="Q291" s="79"/>
      <c r="R291" s="79"/>
      <c r="S291" s="79"/>
      <c r="T291" s="80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9" t="s">
        <v>152</v>
      </c>
      <c r="AU291" s="19" t="s">
        <v>82</v>
      </c>
    </row>
    <row r="292" s="2" customFormat="1" ht="16.5" customHeight="1">
      <c r="A292" s="34"/>
      <c r="B292" s="35"/>
      <c r="C292" s="199" t="s">
        <v>72</v>
      </c>
      <c r="D292" s="199" t="s">
        <v>145</v>
      </c>
      <c r="E292" s="200" t="s">
        <v>1192</v>
      </c>
      <c r="F292" s="201" t="s">
        <v>1193</v>
      </c>
      <c r="G292" s="202" t="s">
        <v>843</v>
      </c>
      <c r="H292" s="203">
        <v>6</v>
      </c>
      <c r="I292" s="204">
        <v>4.7000000000000002</v>
      </c>
      <c r="J292" s="204">
        <f>ROUND(I292*H292,2)</f>
        <v>28.199999999999999</v>
      </c>
      <c r="K292" s="201" t="s">
        <v>17</v>
      </c>
      <c r="L292" s="40"/>
      <c r="M292" s="205" t="s">
        <v>17</v>
      </c>
      <c r="N292" s="206" t="s">
        <v>43</v>
      </c>
      <c r="O292" s="207">
        <v>0</v>
      </c>
      <c r="P292" s="207">
        <f>O292*H292</f>
        <v>0</v>
      </c>
      <c r="Q292" s="207">
        <v>0</v>
      </c>
      <c r="R292" s="207">
        <f>Q292*H292</f>
        <v>0</v>
      </c>
      <c r="S292" s="207">
        <v>0</v>
      </c>
      <c r="T292" s="20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09" t="s">
        <v>150</v>
      </c>
      <c r="AT292" s="209" t="s">
        <v>145</v>
      </c>
      <c r="AU292" s="209" t="s">
        <v>82</v>
      </c>
      <c r="AY292" s="19" t="s">
        <v>142</v>
      </c>
      <c r="BE292" s="210">
        <f>IF(N292="základní",J292,0)</f>
        <v>28.199999999999999</v>
      </c>
      <c r="BF292" s="210">
        <f>IF(N292="snížená",J292,0)</f>
        <v>0</v>
      </c>
      <c r="BG292" s="210">
        <f>IF(N292="zákl. přenesená",J292,0)</f>
        <v>0</v>
      </c>
      <c r="BH292" s="210">
        <f>IF(N292="sníž. přenesená",J292,0)</f>
        <v>0</v>
      </c>
      <c r="BI292" s="210">
        <f>IF(N292="nulová",J292,0)</f>
        <v>0</v>
      </c>
      <c r="BJ292" s="19" t="s">
        <v>80</v>
      </c>
      <c r="BK292" s="210">
        <f>ROUND(I292*H292,2)</f>
        <v>28.199999999999999</v>
      </c>
      <c r="BL292" s="19" t="s">
        <v>150</v>
      </c>
      <c r="BM292" s="209" t="s">
        <v>1194</v>
      </c>
    </row>
    <row r="293" s="2" customFormat="1">
      <c r="A293" s="34"/>
      <c r="B293" s="35"/>
      <c r="C293" s="36"/>
      <c r="D293" s="211" t="s">
        <v>152</v>
      </c>
      <c r="E293" s="36"/>
      <c r="F293" s="212" t="s">
        <v>1195</v>
      </c>
      <c r="G293" s="36"/>
      <c r="H293" s="36"/>
      <c r="I293" s="36"/>
      <c r="J293" s="36"/>
      <c r="K293" s="36"/>
      <c r="L293" s="40"/>
      <c r="M293" s="213"/>
      <c r="N293" s="214"/>
      <c r="O293" s="79"/>
      <c r="P293" s="79"/>
      <c r="Q293" s="79"/>
      <c r="R293" s="79"/>
      <c r="S293" s="79"/>
      <c r="T293" s="80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9" t="s">
        <v>152</v>
      </c>
      <c r="AU293" s="19" t="s">
        <v>82</v>
      </c>
    </row>
    <row r="294" s="2" customFormat="1" ht="16.5" customHeight="1">
      <c r="A294" s="34"/>
      <c r="B294" s="35"/>
      <c r="C294" s="199" t="s">
        <v>72</v>
      </c>
      <c r="D294" s="199" t="s">
        <v>145</v>
      </c>
      <c r="E294" s="200" t="s">
        <v>1196</v>
      </c>
      <c r="F294" s="201" t="s">
        <v>1197</v>
      </c>
      <c r="G294" s="202" t="s">
        <v>843</v>
      </c>
      <c r="H294" s="203">
        <v>1</v>
      </c>
      <c r="I294" s="204">
        <v>5.2000000000000002</v>
      </c>
      <c r="J294" s="204">
        <f>ROUND(I294*H294,2)</f>
        <v>5.2000000000000002</v>
      </c>
      <c r="K294" s="201" t="s">
        <v>17</v>
      </c>
      <c r="L294" s="40"/>
      <c r="M294" s="205" t="s">
        <v>17</v>
      </c>
      <c r="N294" s="206" t="s">
        <v>43</v>
      </c>
      <c r="O294" s="207">
        <v>0</v>
      </c>
      <c r="P294" s="207">
        <f>O294*H294</f>
        <v>0</v>
      </c>
      <c r="Q294" s="207">
        <v>0</v>
      </c>
      <c r="R294" s="207">
        <f>Q294*H294</f>
        <v>0</v>
      </c>
      <c r="S294" s="207">
        <v>0</v>
      </c>
      <c r="T294" s="20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09" t="s">
        <v>150</v>
      </c>
      <c r="AT294" s="209" t="s">
        <v>145</v>
      </c>
      <c r="AU294" s="209" t="s">
        <v>82</v>
      </c>
      <c r="AY294" s="19" t="s">
        <v>142</v>
      </c>
      <c r="BE294" s="210">
        <f>IF(N294="základní",J294,0)</f>
        <v>5.2000000000000002</v>
      </c>
      <c r="BF294" s="210">
        <f>IF(N294="snížená",J294,0)</f>
        <v>0</v>
      </c>
      <c r="BG294" s="210">
        <f>IF(N294="zákl. přenesená",J294,0)</f>
        <v>0</v>
      </c>
      <c r="BH294" s="210">
        <f>IF(N294="sníž. přenesená",J294,0)</f>
        <v>0</v>
      </c>
      <c r="BI294" s="210">
        <f>IF(N294="nulová",J294,0)</f>
        <v>0</v>
      </c>
      <c r="BJ294" s="19" t="s">
        <v>80</v>
      </c>
      <c r="BK294" s="210">
        <f>ROUND(I294*H294,2)</f>
        <v>5.2000000000000002</v>
      </c>
      <c r="BL294" s="19" t="s">
        <v>150</v>
      </c>
      <c r="BM294" s="209" t="s">
        <v>1198</v>
      </c>
    </row>
    <row r="295" s="2" customFormat="1">
      <c r="A295" s="34"/>
      <c r="B295" s="35"/>
      <c r="C295" s="36"/>
      <c r="D295" s="211" t="s">
        <v>152</v>
      </c>
      <c r="E295" s="36"/>
      <c r="F295" s="212" t="s">
        <v>1199</v>
      </c>
      <c r="G295" s="36"/>
      <c r="H295" s="36"/>
      <c r="I295" s="36"/>
      <c r="J295" s="36"/>
      <c r="K295" s="36"/>
      <c r="L295" s="40"/>
      <c r="M295" s="213"/>
      <c r="N295" s="214"/>
      <c r="O295" s="79"/>
      <c r="P295" s="79"/>
      <c r="Q295" s="79"/>
      <c r="R295" s="79"/>
      <c r="S295" s="79"/>
      <c r="T295" s="80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9" t="s">
        <v>152</v>
      </c>
      <c r="AU295" s="19" t="s">
        <v>82</v>
      </c>
    </row>
    <row r="296" s="12" customFormat="1" ht="22.8" customHeight="1">
      <c r="A296" s="12"/>
      <c r="B296" s="184"/>
      <c r="C296" s="185"/>
      <c r="D296" s="186" t="s">
        <v>71</v>
      </c>
      <c r="E296" s="197" t="s">
        <v>1200</v>
      </c>
      <c r="F296" s="197" t="s">
        <v>1201</v>
      </c>
      <c r="G296" s="185"/>
      <c r="H296" s="185"/>
      <c r="I296" s="185"/>
      <c r="J296" s="198">
        <f>BK296</f>
        <v>4122</v>
      </c>
      <c r="K296" s="185"/>
      <c r="L296" s="189"/>
      <c r="M296" s="190"/>
      <c r="N296" s="191"/>
      <c r="O296" s="191"/>
      <c r="P296" s="192">
        <f>SUM(P297:P302)</f>
        <v>0</v>
      </c>
      <c r="Q296" s="191"/>
      <c r="R296" s="192">
        <f>SUM(R297:R302)</f>
        <v>0</v>
      </c>
      <c r="S296" s="191"/>
      <c r="T296" s="193">
        <f>SUM(T297:T302)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94" t="s">
        <v>80</v>
      </c>
      <c r="AT296" s="195" t="s">
        <v>71</v>
      </c>
      <c r="AU296" s="195" t="s">
        <v>80</v>
      </c>
      <c r="AY296" s="194" t="s">
        <v>142</v>
      </c>
      <c r="BK296" s="196">
        <f>SUM(BK297:BK302)</f>
        <v>4122</v>
      </c>
    </row>
    <row r="297" s="2" customFormat="1" ht="37.8" customHeight="1">
      <c r="A297" s="34"/>
      <c r="B297" s="35"/>
      <c r="C297" s="199" t="s">
        <v>72</v>
      </c>
      <c r="D297" s="199" t="s">
        <v>145</v>
      </c>
      <c r="E297" s="200" t="s">
        <v>1202</v>
      </c>
      <c r="F297" s="201" t="s">
        <v>1203</v>
      </c>
      <c r="G297" s="202" t="s">
        <v>843</v>
      </c>
      <c r="H297" s="203">
        <v>1</v>
      </c>
      <c r="I297" s="204">
        <v>1760</v>
      </c>
      <c r="J297" s="204">
        <f>ROUND(I297*H297,2)</f>
        <v>1760</v>
      </c>
      <c r="K297" s="201" t="s">
        <v>17</v>
      </c>
      <c r="L297" s="40"/>
      <c r="M297" s="205" t="s">
        <v>17</v>
      </c>
      <c r="N297" s="206" t="s">
        <v>43</v>
      </c>
      <c r="O297" s="207">
        <v>0</v>
      </c>
      <c r="P297" s="207">
        <f>O297*H297</f>
        <v>0</v>
      </c>
      <c r="Q297" s="207">
        <v>0</v>
      </c>
      <c r="R297" s="207">
        <f>Q297*H297</f>
        <v>0</v>
      </c>
      <c r="S297" s="207">
        <v>0</v>
      </c>
      <c r="T297" s="20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09" t="s">
        <v>150</v>
      </c>
      <c r="AT297" s="209" t="s">
        <v>145</v>
      </c>
      <c r="AU297" s="209" t="s">
        <v>82</v>
      </c>
      <c r="AY297" s="19" t="s">
        <v>142</v>
      </c>
      <c r="BE297" s="210">
        <f>IF(N297="základní",J297,0)</f>
        <v>1760</v>
      </c>
      <c r="BF297" s="210">
        <f>IF(N297="snížená",J297,0)</f>
        <v>0</v>
      </c>
      <c r="BG297" s="210">
        <f>IF(N297="zákl. přenesená",J297,0)</f>
        <v>0</v>
      </c>
      <c r="BH297" s="210">
        <f>IF(N297="sníž. přenesená",J297,0)</f>
        <v>0</v>
      </c>
      <c r="BI297" s="210">
        <f>IF(N297="nulová",J297,0)</f>
        <v>0</v>
      </c>
      <c r="BJ297" s="19" t="s">
        <v>80</v>
      </c>
      <c r="BK297" s="210">
        <f>ROUND(I297*H297,2)</f>
        <v>1760</v>
      </c>
      <c r="BL297" s="19" t="s">
        <v>150</v>
      </c>
      <c r="BM297" s="209" t="s">
        <v>1204</v>
      </c>
    </row>
    <row r="298" s="2" customFormat="1">
      <c r="A298" s="34"/>
      <c r="B298" s="35"/>
      <c r="C298" s="36"/>
      <c r="D298" s="211" t="s">
        <v>152</v>
      </c>
      <c r="E298" s="36"/>
      <c r="F298" s="212" t="s">
        <v>1203</v>
      </c>
      <c r="G298" s="36"/>
      <c r="H298" s="36"/>
      <c r="I298" s="36"/>
      <c r="J298" s="36"/>
      <c r="K298" s="36"/>
      <c r="L298" s="40"/>
      <c r="M298" s="213"/>
      <c r="N298" s="214"/>
      <c r="O298" s="79"/>
      <c r="P298" s="79"/>
      <c r="Q298" s="79"/>
      <c r="R298" s="79"/>
      <c r="S298" s="79"/>
      <c r="T298" s="80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9" t="s">
        <v>152</v>
      </c>
      <c r="AU298" s="19" t="s">
        <v>82</v>
      </c>
    </row>
    <row r="299" s="2" customFormat="1" ht="16.5" customHeight="1">
      <c r="A299" s="34"/>
      <c r="B299" s="35"/>
      <c r="C299" s="199" t="s">
        <v>72</v>
      </c>
      <c r="D299" s="199" t="s">
        <v>145</v>
      </c>
      <c r="E299" s="200" t="s">
        <v>1205</v>
      </c>
      <c r="F299" s="201" t="s">
        <v>1206</v>
      </c>
      <c r="G299" s="202" t="s">
        <v>843</v>
      </c>
      <c r="H299" s="203">
        <v>2</v>
      </c>
      <c r="I299" s="204">
        <v>896</v>
      </c>
      <c r="J299" s="204">
        <f>ROUND(I299*H299,2)</f>
        <v>1792</v>
      </c>
      <c r="K299" s="201" t="s">
        <v>17</v>
      </c>
      <c r="L299" s="40"/>
      <c r="M299" s="205" t="s">
        <v>17</v>
      </c>
      <c r="N299" s="206" t="s">
        <v>43</v>
      </c>
      <c r="O299" s="207">
        <v>0</v>
      </c>
      <c r="P299" s="207">
        <f>O299*H299</f>
        <v>0</v>
      </c>
      <c r="Q299" s="207">
        <v>0</v>
      </c>
      <c r="R299" s="207">
        <f>Q299*H299</f>
        <v>0</v>
      </c>
      <c r="S299" s="207">
        <v>0</v>
      </c>
      <c r="T299" s="20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09" t="s">
        <v>150</v>
      </c>
      <c r="AT299" s="209" t="s">
        <v>145</v>
      </c>
      <c r="AU299" s="209" t="s">
        <v>82</v>
      </c>
      <c r="AY299" s="19" t="s">
        <v>142</v>
      </c>
      <c r="BE299" s="210">
        <f>IF(N299="základní",J299,0)</f>
        <v>1792</v>
      </c>
      <c r="BF299" s="210">
        <f>IF(N299="snížená",J299,0)</f>
        <v>0</v>
      </c>
      <c r="BG299" s="210">
        <f>IF(N299="zákl. přenesená",J299,0)</f>
        <v>0</v>
      </c>
      <c r="BH299" s="210">
        <f>IF(N299="sníž. přenesená",J299,0)</f>
        <v>0</v>
      </c>
      <c r="BI299" s="210">
        <f>IF(N299="nulová",J299,0)</f>
        <v>0</v>
      </c>
      <c r="BJ299" s="19" t="s">
        <v>80</v>
      </c>
      <c r="BK299" s="210">
        <f>ROUND(I299*H299,2)</f>
        <v>1792</v>
      </c>
      <c r="BL299" s="19" t="s">
        <v>150</v>
      </c>
      <c r="BM299" s="209" t="s">
        <v>1207</v>
      </c>
    </row>
    <row r="300" s="2" customFormat="1">
      <c r="A300" s="34"/>
      <c r="B300" s="35"/>
      <c r="C300" s="36"/>
      <c r="D300" s="211" t="s">
        <v>152</v>
      </c>
      <c r="E300" s="36"/>
      <c r="F300" s="212" t="s">
        <v>1206</v>
      </c>
      <c r="G300" s="36"/>
      <c r="H300" s="36"/>
      <c r="I300" s="36"/>
      <c r="J300" s="36"/>
      <c r="K300" s="36"/>
      <c r="L300" s="40"/>
      <c r="M300" s="213"/>
      <c r="N300" s="214"/>
      <c r="O300" s="79"/>
      <c r="P300" s="79"/>
      <c r="Q300" s="79"/>
      <c r="R300" s="79"/>
      <c r="S300" s="79"/>
      <c r="T300" s="80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9" t="s">
        <v>152</v>
      </c>
      <c r="AU300" s="19" t="s">
        <v>82</v>
      </c>
    </row>
    <row r="301" s="2" customFormat="1" ht="16.5" customHeight="1">
      <c r="A301" s="34"/>
      <c r="B301" s="35"/>
      <c r="C301" s="199" t="s">
        <v>72</v>
      </c>
      <c r="D301" s="199" t="s">
        <v>145</v>
      </c>
      <c r="E301" s="200" t="s">
        <v>1208</v>
      </c>
      <c r="F301" s="201" t="s">
        <v>1209</v>
      </c>
      <c r="G301" s="202" t="s">
        <v>843</v>
      </c>
      <c r="H301" s="203">
        <v>2</v>
      </c>
      <c r="I301" s="204">
        <v>285</v>
      </c>
      <c r="J301" s="204">
        <f>ROUND(I301*H301,2)</f>
        <v>570</v>
      </c>
      <c r="K301" s="201" t="s">
        <v>17</v>
      </c>
      <c r="L301" s="40"/>
      <c r="M301" s="205" t="s">
        <v>17</v>
      </c>
      <c r="N301" s="206" t="s">
        <v>43</v>
      </c>
      <c r="O301" s="207">
        <v>0</v>
      </c>
      <c r="P301" s="207">
        <f>O301*H301</f>
        <v>0</v>
      </c>
      <c r="Q301" s="207">
        <v>0</v>
      </c>
      <c r="R301" s="207">
        <f>Q301*H301</f>
        <v>0</v>
      </c>
      <c r="S301" s="207">
        <v>0</v>
      </c>
      <c r="T301" s="208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09" t="s">
        <v>150</v>
      </c>
      <c r="AT301" s="209" t="s">
        <v>145</v>
      </c>
      <c r="AU301" s="209" t="s">
        <v>82</v>
      </c>
      <c r="AY301" s="19" t="s">
        <v>142</v>
      </c>
      <c r="BE301" s="210">
        <f>IF(N301="základní",J301,0)</f>
        <v>570</v>
      </c>
      <c r="BF301" s="210">
        <f>IF(N301="snížená",J301,0)</f>
        <v>0</v>
      </c>
      <c r="BG301" s="210">
        <f>IF(N301="zákl. přenesená",J301,0)</f>
        <v>0</v>
      </c>
      <c r="BH301" s="210">
        <f>IF(N301="sníž. přenesená",J301,0)</f>
        <v>0</v>
      </c>
      <c r="BI301" s="210">
        <f>IF(N301="nulová",J301,0)</f>
        <v>0</v>
      </c>
      <c r="BJ301" s="19" t="s">
        <v>80</v>
      </c>
      <c r="BK301" s="210">
        <f>ROUND(I301*H301,2)</f>
        <v>570</v>
      </c>
      <c r="BL301" s="19" t="s">
        <v>150</v>
      </c>
      <c r="BM301" s="209" t="s">
        <v>1210</v>
      </c>
    </row>
    <row r="302" s="2" customFormat="1">
      <c r="A302" s="34"/>
      <c r="B302" s="35"/>
      <c r="C302" s="36"/>
      <c r="D302" s="211" t="s">
        <v>152</v>
      </c>
      <c r="E302" s="36"/>
      <c r="F302" s="212" t="s">
        <v>1209</v>
      </c>
      <c r="G302" s="36"/>
      <c r="H302" s="36"/>
      <c r="I302" s="36"/>
      <c r="J302" s="36"/>
      <c r="K302" s="36"/>
      <c r="L302" s="40"/>
      <c r="M302" s="213"/>
      <c r="N302" s="214"/>
      <c r="O302" s="79"/>
      <c r="P302" s="79"/>
      <c r="Q302" s="79"/>
      <c r="R302" s="79"/>
      <c r="S302" s="79"/>
      <c r="T302" s="80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9" t="s">
        <v>152</v>
      </c>
      <c r="AU302" s="19" t="s">
        <v>82</v>
      </c>
    </row>
    <row r="303" s="12" customFormat="1" ht="22.8" customHeight="1">
      <c r="A303" s="12"/>
      <c r="B303" s="184"/>
      <c r="C303" s="185"/>
      <c r="D303" s="186" t="s">
        <v>71</v>
      </c>
      <c r="E303" s="197" t="s">
        <v>1211</v>
      </c>
      <c r="F303" s="197" t="s">
        <v>1212</v>
      </c>
      <c r="G303" s="185"/>
      <c r="H303" s="185"/>
      <c r="I303" s="185"/>
      <c r="J303" s="198">
        <f>BK303</f>
        <v>5840</v>
      </c>
      <c r="K303" s="185"/>
      <c r="L303" s="189"/>
      <c r="M303" s="190"/>
      <c r="N303" s="191"/>
      <c r="O303" s="191"/>
      <c r="P303" s="192">
        <f>SUM(P304:P311)</f>
        <v>0</v>
      </c>
      <c r="Q303" s="191"/>
      <c r="R303" s="192">
        <f>SUM(R304:R311)</f>
        <v>0</v>
      </c>
      <c r="S303" s="191"/>
      <c r="T303" s="193">
        <f>SUM(T304:T311)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194" t="s">
        <v>80</v>
      </c>
      <c r="AT303" s="195" t="s">
        <v>71</v>
      </c>
      <c r="AU303" s="195" t="s">
        <v>80</v>
      </c>
      <c r="AY303" s="194" t="s">
        <v>142</v>
      </c>
      <c r="BK303" s="196">
        <f>SUM(BK304:BK311)</f>
        <v>5840</v>
      </c>
    </row>
    <row r="304" s="2" customFormat="1" ht="16.5" customHeight="1">
      <c r="A304" s="34"/>
      <c r="B304" s="35"/>
      <c r="C304" s="199" t="s">
        <v>72</v>
      </c>
      <c r="D304" s="199" t="s">
        <v>145</v>
      </c>
      <c r="E304" s="200" t="s">
        <v>1213</v>
      </c>
      <c r="F304" s="201" t="s">
        <v>1214</v>
      </c>
      <c r="G304" s="202" t="s">
        <v>630</v>
      </c>
      <c r="H304" s="203">
        <v>1</v>
      </c>
      <c r="I304" s="204">
        <v>800</v>
      </c>
      <c r="J304" s="204">
        <f>ROUND(I304*H304,2)</f>
        <v>800</v>
      </c>
      <c r="K304" s="201" t="s">
        <v>17</v>
      </c>
      <c r="L304" s="40"/>
      <c r="M304" s="205" t="s">
        <v>17</v>
      </c>
      <c r="N304" s="206" t="s">
        <v>43</v>
      </c>
      <c r="O304" s="207">
        <v>0</v>
      </c>
      <c r="P304" s="207">
        <f>O304*H304</f>
        <v>0</v>
      </c>
      <c r="Q304" s="207">
        <v>0</v>
      </c>
      <c r="R304" s="207">
        <f>Q304*H304</f>
        <v>0</v>
      </c>
      <c r="S304" s="207">
        <v>0</v>
      </c>
      <c r="T304" s="20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09" t="s">
        <v>150</v>
      </c>
      <c r="AT304" s="209" t="s">
        <v>145</v>
      </c>
      <c r="AU304" s="209" t="s">
        <v>82</v>
      </c>
      <c r="AY304" s="19" t="s">
        <v>142</v>
      </c>
      <c r="BE304" s="210">
        <f>IF(N304="základní",J304,0)</f>
        <v>800</v>
      </c>
      <c r="BF304" s="210">
        <f>IF(N304="snížená",J304,0)</f>
        <v>0</v>
      </c>
      <c r="BG304" s="210">
        <f>IF(N304="zákl. přenesená",J304,0)</f>
        <v>0</v>
      </c>
      <c r="BH304" s="210">
        <f>IF(N304="sníž. přenesená",J304,0)</f>
        <v>0</v>
      </c>
      <c r="BI304" s="210">
        <f>IF(N304="nulová",J304,0)</f>
        <v>0</v>
      </c>
      <c r="BJ304" s="19" t="s">
        <v>80</v>
      </c>
      <c r="BK304" s="210">
        <f>ROUND(I304*H304,2)</f>
        <v>800</v>
      </c>
      <c r="BL304" s="19" t="s">
        <v>150</v>
      </c>
      <c r="BM304" s="209" t="s">
        <v>1215</v>
      </c>
    </row>
    <row r="305" s="2" customFormat="1">
      <c r="A305" s="34"/>
      <c r="B305" s="35"/>
      <c r="C305" s="36"/>
      <c r="D305" s="211" t="s">
        <v>152</v>
      </c>
      <c r="E305" s="36"/>
      <c r="F305" s="212" t="s">
        <v>1214</v>
      </c>
      <c r="G305" s="36"/>
      <c r="H305" s="36"/>
      <c r="I305" s="36"/>
      <c r="J305" s="36"/>
      <c r="K305" s="36"/>
      <c r="L305" s="40"/>
      <c r="M305" s="213"/>
      <c r="N305" s="214"/>
      <c r="O305" s="79"/>
      <c r="P305" s="79"/>
      <c r="Q305" s="79"/>
      <c r="R305" s="79"/>
      <c r="S305" s="79"/>
      <c r="T305" s="80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9" t="s">
        <v>152</v>
      </c>
      <c r="AU305" s="19" t="s">
        <v>82</v>
      </c>
    </row>
    <row r="306" s="2" customFormat="1" ht="16.5" customHeight="1">
      <c r="A306" s="34"/>
      <c r="B306" s="35"/>
      <c r="C306" s="199" t="s">
        <v>72</v>
      </c>
      <c r="D306" s="199" t="s">
        <v>145</v>
      </c>
      <c r="E306" s="200" t="s">
        <v>1216</v>
      </c>
      <c r="F306" s="201" t="s">
        <v>1217</v>
      </c>
      <c r="G306" s="202" t="s">
        <v>630</v>
      </c>
      <c r="H306" s="203">
        <v>1</v>
      </c>
      <c r="I306" s="204">
        <v>2800</v>
      </c>
      <c r="J306" s="204">
        <f>ROUND(I306*H306,2)</f>
        <v>2800</v>
      </c>
      <c r="K306" s="201" t="s">
        <v>17</v>
      </c>
      <c r="L306" s="40"/>
      <c r="M306" s="205" t="s">
        <v>17</v>
      </c>
      <c r="N306" s="206" t="s">
        <v>43</v>
      </c>
      <c r="O306" s="207">
        <v>0</v>
      </c>
      <c r="P306" s="207">
        <f>O306*H306</f>
        <v>0</v>
      </c>
      <c r="Q306" s="207">
        <v>0</v>
      </c>
      <c r="R306" s="207">
        <f>Q306*H306</f>
        <v>0</v>
      </c>
      <c r="S306" s="207">
        <v>0</v>
      </c>
      <c r="T306" s="208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09" t="s">
        <v>150</v>
      </c>
      <c r="AT306" s="209" t="s">
        <v>145</v>
      </c>
      <c r="AU306" s="209" t="s">
        <v>82</v>
      </c>
      <c r="AY306" s="19" t="s">
        <v>142</v>
      </c>
      <c r="BE306" s="210">
        <f>IF(N306="základní",J306,0)</f>
        <v>2800</v>
      </c>
      <c r="BF306" s="210">
        <f>IF(N306="snížená",J306,0)</f>
        <v>0</v>
      </c>
      <c r="BG306" s="210">
        <f>IF(N306="zákl. přenesená",J306,0)</f>
        <v>0</v>
      </c>
      <c r="BH306" s="210">
        <f>IF(N306="sníž. přenesená",J306,0)</f>
        <v>0</v>
      </c>
      <c r="BI306" s="210">
        <f>IF(N306="nulová",J306,0)</f>
        <v>0</v>
      </c>
      <c r="BJ306" s="19" t="s">
        <v>80</v>
      </c>
      <c r="BK306" s="210">
        <f>ROUND(I306*H306,2)</f>
        <v>2800</v>
      </c>
      <c r="BL306" s="19" t="s">
        <v>150</v>
      </c>
      <c r="BM306" s="209" t="s">
        <v>1218</v>
      </c>
    </row>
    <row r="307" s="2" customFormat="1">
      <c r="A307" s="34"/>
      <c r="B307" s="35"/>
      <c r="C307" s="36"/>
      <c r="D307" s="211" t="s">
        <v>152</v>
      </c>
      <c r="E307" s="36"/>
      <c r="F307" s="212" t="s">
        <v>1217</v>
      </c>
      <c r="G307" s="36"/>
      <c r="H307" s="36"/>
      <c r="I307" s="36"/>
      <c r="J307" s="36"/>
      <c r="K307" s="36"/>
      <c r="L307" s="40"/>
      <c r="M307" s="213"/>
      <c r="N307" s="214"/>
      <c r="O307" s="79"/>
      <c r="P307" s="79"/>
      <c r="Q307" s="79"/>
      <c r="R307" s="79"/>
      <c r="S307" s="79"/>
      <c r="T307" s="80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9" t="s">
        <v>152</v>
      </c>
      <c r="AU307" s="19" t="s">
        <v>82</v>
      </c>
    </row>
    <row r="308" s="2" customFormat="1" ht="16.5" customHeight="1">
      <c r="A308" s="34"/>
      <c r="B308" s="35"/>
      <c r="C308" s="199" t="s">
        <v>72</v>
      </c>
      <c r="D308" s="199" t="s">
        <v>145</v>
      </c>
      <c r="E308" s="200" t="s">
        <v>1219</v>
      </c>
      <c r="F308" s="201" t="s">
        <v>1220</v>
      </c>
      <c r="G308" s="202" t="s">
        <v>630</v>
      </c>
      <c r="H308" s="203">
        <v>1</v>
      </c>
      <c r="I308" s="204">
        <v>1920</v>
      </c>
      <c r="J308" s="204">
        <f>ROUND(I308*H308,2)</f>
        <v>1920</v>
      </c>
      <c r="K308" s="201" t="s">
        <v>17</v>
      </c>
      <c r="L308" s="40"/>
      <c r="M308" s="205" t="s">
        <v>17</v>
      </c>
      <c r="N308" s="206" t="s">
        <v>43</v>
      </c>
      <c r="O308" s="207">
        <v>0</v>
      </c>
      <c r="P308" s="207">
        <f>O308*H308</f>
        <v>0</v>
      </c>
      <c r="Q308" s="207">
        <v>0</v>
      </c>
      <c r="R308" s="207">
        <f>Q308*H308</f>
        <v>0</v>
      </c>
      <c r="S308" s="207">
        <v>0</v>
      </c>
      <c r="T308" s="20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09" t="s">
        <v>150</v>
      </c>
      <c r="AT308" s="209" t="s">
        <v>145</v>
      </c>
      <c r="AU308" s="209" t="s">
        <v>82</v>
      </c>
      <c r="AY308" s="19" t="s">
        <v>142</v>
      </c>
      <c r="BE308" s="210">
        <f>IF(N308="základní",J308,0)</f>
        <v>1920</v>
      </c>
      <c r="BF308" s="210">
        <f>IF(N308="snížená",J308,0)</f>
        <v>0</v>
      </c>
      <c r="BG308" s="210">
        <f>IF(N308="zákl. přenesená",J308,0)</f>
        <v>0</v>
      </c>
      <c r="BH308" s="210">
        <f>IF(N308="sníž. přenesená",J308,0)</f>
        <v>0</v>
      </c>
      <c r="BI308" s="210">
        <f>IF(N308="nulová",J308,0)</f>
        <v>0</v>
      </c>
      <c r="BJ308" s="19" t="s">
        <v>80</v>
      </c>
      <c r="BK308" s="210">
        <f>ROUND(I308*H308,2)</f>
        <v>1920</v>
      </c>
      <c r="BL308" s="19" t="s">
        <v>150</v>
      </c>
      <c r="BM308" s="209" t="s">
        <v>1221</v>
      </c>
    </row>
    <row r="309" s="2" customFormat="1">
      <c r="A309" s="34"/>
      <c r="B309" s="35"/>
      <c r="C309" s="36"/>
      <c r="D309" s="211" t="s">
        <v>152</v>
      </c>
      <c r="E309" s="36"/>
      <c r="F309" s="212" t="s">
        <v>1220</v>
      </c>
      <c r="G309" s="36"/>
      <c r="H309" s="36"/>
      <c r="I309" s="36"/>
      <c r="J309" s="36"/>
      <c r="K309" s="36"/>
      <c r="L309" s="40"/>
      <c r="M309" s="213"/>
      <c r="N309" s="214"/>
      <c r="O309" s="79"/>
      <c r="P309" s="79"/>
      <c r="Q309" s="79"/>
      <c r="R309" s="79"/>
      <c r="S309" s="79"/>
      <c r="T309" s="80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9" t="s">
        <v>152</v>
      </c>
      <c r="AU309" s="19" t="s">
        <v>82</v>
      </c>
    </row>
    <row r="310" s="2" customFormat="1" ht="16.5" customHeight="1">
      <c r="A310" s="34"/>
      <c r="B310" s="35"/>
      <c r="C310" s="199" t="s">
        <v>72</v>
      </c>
      <c r="D310" s="199" t="s">
        <v>145</v>
      </c>
      <c r="E310" s="200" t="s">
        <v>1222</v>
      </c>
      <c r="F310" s="201" t="s">
        <v>1223</v>
      </c>
      <c r="G310" s="202" t="s">
        <v>630</v>
      </c>
      <c r="H310" s="203">
        <v>1</v>
      </c>
      <c r="I310" s="204">
        <v>320</v>
      </c>
      <c r="J310" s="204">
        <f>ROUND(I310*H310,2)</f>
        <v>320</v>
      </c>
      <c r="K310" s="201" t="s">
        <v>17</v>
      </c>
      <c r="L310" s="40"/>
      <c r="M310" s="205" t="s">
        <v>17</v>
      </c>
      <c r="N310" s="206" t="s">
        <v>43</v>
      </c>
      <c r="O310" s="207">
        <v>0</v>
      </c>
      <c r="P310" s="207">
        <f>O310*H310</f>
        <v>0</v>
      </c>
      <c r="Q310" s="207">
        <v>0</v>
      </c>
      <c r="R310" s="207">
        <f>Q310*H310</f>
        <v>0</v>
      </c>
      <c r="S310" s="207">
        <v>0</v>
      </c>
      <c r="T310" s="20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09" t="s">
        <v>150</v>
      </c>
      <c r="AT310" s="209" t="s">
        <v>145</v>
      </c>
      <c r="AU310" s="209" t="s">
        <v>82</v>
      </c>
      <c r="AY310" s="19" t="s">
        <v>142</v>
      </c>
      <c r="BE310" s="210">
        <f>IF(N310="základní",J310,0)</f>
        <v>320</v>
      </c>
      <c r="BF310" s="210">
        <f>IF(N310="snížená",J310,0)</f>
        <v>0</v>
      </c>
      <c r="BG310" s="210">
        <f>IF(N310="zákl. přenesená",J310,0)</f>
        <v>0</v>
      </c>
      <c r="BH310" s="210">
        <f>IF(N310="sníž. přenesená",J310,0)</f>
        <v>0</v>
      </c>
      <c r="BI310" s="210">
        <f>IF(N310="nulová",J310,0)</f>
        <v>0</v>
      </c>
      <c r="BJ310" s="19" t="s">
        <v>80</v>
      </c>
      <c r="BK310" s="210">
        <f>ROUND(I310*H310,2)</f>
        <v>320</v>
      </c>
      <c r="BL310" s="19" t="s">
        <v>150</v>
      </c>
      <c r="BM310" s="209" t="s">
        <v>1224</v>
      </c>
    </row>
    <row r="311" s="2" customFormat="1">
      <c r="A311" s="34"/>
      <c r="B311" s="35"/>
      <c r="C311" s="36"/>
      <c r="D311" s="211" t="s">
        <v>152</v>
      </c>
      <c r="E311" s="36"/>
      <c r="F311" s="212" t="s">
        <v>1223</v>
      </c>
      <c r="G311" s="36"/>
      <c r="H311" s="36"/>
      <c r="I311" s="36"/>
      <c r="J311" s="36"/>
      <c r="K311" s="36"/>
      <c r="L311" s="40"/>
      <c r="M311" s="213"/>
      <c r="N311" s="214"/>
      <c r="O311" s="79"/>
      <c r="P311" s="79"/>
      <c r="Q311" s="79"/>
      <c r="R311" s="79"/>
      <c r="S311" s="79"/>
      <c r="T311" s="80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9" t="s">
        <v>152</v>
      </c>
      <c r="AU311" s="19" t="s">
        <v>82</v>
      </c>
    </row>
    <row r="312" s="12" customFormat="1" ht="25.92" customHeight="1">
      <c r="A312" s="12"/>
      <c r="B312" s="184"/>
      <c r="C312" s="185"/>
      <c r="D312" s="186" t="s">
        <v>71</v>
      </c>
      <c r="E312" s="187" t="s">
        <v>1225</v>
      </c>
      <c r="F312" s="187" t="s">
        <v>1226</v>
      </c>
      <c r="G312" s="185"/>
      <c r="H312" s="185"/>
      <c r="I312" s="185"/>
      <c r="J312" s="188">
        <f>BK312</f>
        <v>32210</v>
      </c>
      <c r="K312" s="185"/>
      <c r="L312" s="189"/>
      <c r="M312" s="190"/>
      <c r="N312" s="191"/>
      <c r="O312" s="191"/>
      <c r="P312" s="192">
        <f>P313</f>
        <v>0</v>
      </c>
      <c r="Q312" s="191"/>
      <c r="R312" s="192">
        <f>R313</f>
        <v>0</v>
      </c>
      <c r="S312" s="191"/>
      <c r="T312" s="193">
        <f>T313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194" t="s">
        <v>80</v>
      </c>
      <c r="AT312" s="195" t="s">
        <v>71</v>
      </c>
      <c r="AU312" s="195" t="s">
        <v>72</v>
      </c>
      <c r="AY312" s="194" t="s">
        <v>142</v>
      </c>
      <c r="BK312" s="196">
        <f>BK313</f>
        <v>32210</v>
      </c>
    </row>
    <row r="313" s="12" customFormat="1" ht="22.8" customHeight="1">
      <c r="A313" s="12"/>
      <c r="B313" s="184"/>
      <c r="C313" s="185"/>
      <c r="D313" s="186" t="s">
        <v>71</v>
      </c>
      <c r="E313" s="197" t="s">
        <v>1227</v>
      </c>
      <c r="F313" s="197" t="s">
        <v>1228</v>
      </c>
      <c r="G313" s="185"/>
      <c r="H313" s="185"/>
      <c r="I313" s="185"/>
      <c r="J313" s="198">
        <f>BK313</f>
        <v>32210</v>
      </c>
      <c r="K313" s="185"/>
      <c r="L313" s="189"/>
      <c r="M313" s="190"/>
      <c r="N313" s="191"/>
      <c r="O313" s="191"/>
      <c r="P313" s="192">
        <f>SUM(P314:P325)</f>
        <v>0</v>
      </c>
      <c r="Q313" s="191"/>
      <c r="R313" s="192">
        <f>SUM(R314:R325)</f>
        <v>0</v>
      </c>
      <c r="S313" s="191"/>
      <c r="T313" s="193">
        <f>SUM(T314:T325)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94" t="s">
        <v>80</v>
      </c>
      <c r="AT313" s="195" t="s">
        <v>71</v>
      </c>
      <c r="AU313" s="195" t="s">
        <v>80</v>
      </c>
      <c r="AY313" s="194" t="s">
        <v>142</v>
      </c>
      <c r="BK313" s="196">
        <f>SUM(BK314:BK325)</f>
        <v>32210</v>
      </c>
    </row>
    <row r="314" s="2" customFormat="1" ht="24.15" customHeight="1">
      <c r="A314" s="34"/>
      <c r="B314" s="35"/>
      <c r="C314" s="199" t="s">
        <v>72</v>
      </c>
      <c r="D314" s="199" t="s">
        <v>145</v>
      </c>
      <c r="E314" s="200" t="s">
        <v>1229</v>
      </c>
      <c r="F314" s="201" t="s">
        <v>1230</v>
      </c>
      <c r="G314" s="202" t="s">
        <v>843</v>
      </c>
      <c r="H314" s="203">
        <v>1</v>
      </c>
      <c r="I314" s="204">
        <v>13410</v>
      </c>
      <c r="J314" s="204">
        <f>ROUND(I314*H314,2)</f>
        <v>13410</v>
      </c>
      <c r="K314" s="201" t="s">
        <v>17</v>
      </c>
      <c r="L314" s="40"/>
      <c r="M314" s="205" t="s">
        <v>17</v>
      </c>
      <c r="N314" s="206" t="s">
        <v>43</v>
      </c>
      <c r="O314" s="207">
        <v>0</v>
      </c>
      <c r="P314" s="207">
        <f>O314*H314</f>
        <v>0</v>
      </c>
      <c r="Q314" s="207">
        <v>0</v>
      </c>
      <c r="R314" s="207">
        <f>Q314*H314</f>
        <v>0</v>
      </c>
      <c r="S314" s="207">
        <v>0</v>
      </c>
      <c r="T314" s="20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09" t="s">
        <v>150</v>
      </c>
      <c r="AT314" s="209" t="s">
        <v>145</v>
      </c>
      <c r="AU314" s="209" t="s">
        <v>82</v>
      </c>
      <c r="AY314" s="19" t="s">
        <v>142</v>
      </c>
      <c r="BE314" s="210">
        <f>IF(N314="základní",J314,0)</f>
        <v>13410</v>
      </c>
      <c r="BF314" s="210">
        <f>IF(N314="snížená",J314,0)</f>
        <v>0</v>
      </c>
      <c r="BG314" s="210">
        <f>IF(N314="zákl. přenesená",J314,0)</f>
        <v>0</v>
      </c>
      <c r="BH314" s="210">
        <f>IF(N314="sníž. přenesená",J314,0)</f>
        <v>0</v>
      </c>
      <c r="BI314" s="210">
        <f>IF(N314="nulová",J314,0)</f>
        <v>0</v>
      </c>
      <c r="BJ314" s="19" t="s">
        <v>80</v>
      </c>
      <c r="BK314" s="210">
        <f>ROUND(I314*H314,2)</f>
        <v>13410</v>
      </c>
      <c r="BL314" s="19" t="s">
        <v>150</v>
      </c>
      <c r="BM314" s="209" t="s">
        <v>1231</v>
      </c>
    </row>
    <row r="315" s="2" customFormat="1">
      <c r="A315" s="34"/>
      <c r="B315" s="35"/>
      <c r="C315" s="36"/>
      <c r="D315" s="211" t="s">
        <v>152</v>
      </c>
      <c r="E315" s="36"/>
      <c r="F315" s="212" t="s">
        <v>1230</v>
      </c>
      <c r="G315" s="36"/>
      <c r="H315" s="36"/>
      <c r="I315" s="36"/>
      <c r="J315" s="36"/>
      <c r="K315" s="36"/>
      <c r="L315" s="40"/>
      <c r="M315" s="213"/>
      <c r="N315" s="214"/>
      <c r="O315" s="79"/>
      <c r="P315" s="79"/>
      <c r="Q315" s="79"/>
      <c r="R315" s="79"/>
      <c r="S315" s="79"/>
      <c r="T315" s="80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9" t="s">
        <v>152</v>
      </c>
      <c r="AU315" s="19" t="s">
        <v>82</v>
      </c>
    </row>
    <row r="316" s="2" customFormat="1" ht="16.5" customHeight="1">
      <c r="A316" s="34"/>
      <c r="B316" s="35"/>
      <c r="C316" s="199" t="s">
        <v>72</v>
      </c>
      <c r="D316" s="199" t="s">
        <v>145</v>
      </c>
      <c r="E316" s="200" t="s">
        <v>1232</v>
      </c>
      <c r="F316" s="201" t="s">
        <v>1233</v>
      </c>
      <c r="G316" s="202" t="s">
        <v>843</v>
      </c>
      <c r="H316" s="203">
        <v>1</v>
      </c>
      <c r="I316" s="204">
        <v>3134</v>
      </c>
      <c r="J316" s="204">
        <f>ROUND(I316*H316,2)</f>
        <v>3134</v>
      </c>
      <c r="K316" s="201" t="s">
        <v>17</v>
      </c>
      <c r="L316" s="40"/>
      <c r="M316" s="205" t="s">
        <v>17</v>
      </c>
      <c r="N316" s="206" t="s">
        <v>43</v>
      </c>
      <c r="O316" s="207">
        <v>0</v>
      </c>
      <c r="P316" s="207">
        <f>O316*H316</f>
        <v>0</v>
      </c>
      <c r="Q316" s="207">
        <v>0</v>
      </c>
      <c r="R316" s="207">
        <f>Q316*H316</f>
        <v>0</v>
      </c>
      <c r="S316" s="207">
        <v>0</v>
      </c>
      <c r="T316" s="20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09" t="s">
        <v>150</v>
      </c>
      <c r="AT316" s="209" t="s">
        <v>145</v>
      </c>
      <c r="AU316" s="209" t="s">
        <v>82</v>
      </c>
      <c r="AY316" s="19" t="s">
        <v>142</v>
      </c>
      <c r="BE316" s="210">
        <f>IF(N316="základní",J316,0)</f>
        <v>3134</v>
      </c>
      <c r="BF316" s="210">
        <f>IF(N316="snížená",J316,0)</f>
        <v>0</v>
      </c>
      <c r="BG316" s="210">
        <f>IF(N316="zákl. přenesená",J316,0)</f>
        <v>0</v>
      </c>
      <c r="BH316" s="210">
        <f>IF(N316="sníž. přenesená",J316,0)</f>
        <v>0</v>
      </c>
      <c r="BI316" s="210">
        <f>IF(N316="nulová",J316,0)</f>
        <v>0</v>
      </c>
      <c r="BJ316" s="19" t="s">
        <v>80</v>
      </c>
      <c r="BK316" s="210">
        <f>ROUND(I316*H316,2)</f>
        <v>3134</v>
      </c>
      <c r="BL316" s="19" t="s">
        <v>150</v>
      </c>
      <c r="BM316" s="209" t="s">
        <v>1234</v>
      </c>
    </row>
    <row r="317" s="2" customFormat="1">
      <c r="A317" s="34"/>
      <c r="B317" s="35"/>
      <c r="C317" s="36"/>
      <c r="D317" s="211" t="s">
        <v>152</v>
      </c>
      <c r="E317" s="36"/>
      <c r="F317" s="212" t="s">
        <v>1233</v>
      </c>
      <c r="G317" s="36"/>
      <c r="H317" s="36"/>
      <c r="I317" s="36"/>
      <c r="J317" s="36"/>
      <c r="K317" s="36"/>
      <c r="L317" s="40"/>
      <c r="M317" s="213"/>
      <c r="N317" s="214"/>
      <c r="O317" s="79"/>
      <c r="P317" s="79"/>
      <c r="Q317" s="79"/>
      <c r="R317" s="79"/>
      <c r="S317" s="79"/>
      <c r="T317" s="80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9" t="s">
        <v>152</v>
      </c>
      <c r="AU317" s="19" t="s">
        <v>82</v>
      </c>
    </row>
    <row r="318" s="2" customFormat="1" ht="16.5" customHeight="1">
      <c r="A318" s="34"/>
      <c r="B318" s="35"/>
      <c r="C318" s="199" t="s">
        <v>72</v>
      </c>
      <c r="D318" s="199" t="s">
        <v>145</v>
      </c>
      <c r="E318" s="200" t="s">
        <v>1235</v>
      </c>
      <c r="F318" s="201" t="s">
        <v>1236</v>
      </c>
      <c r="G318" s="202" t="s">
        <v>843</v>
      </c>
      <c r="H318" s="203">
        <v>1</v>
      </c>
      <c r="I318" s="204">
        <v>7561</v>
      </c>
      <c r="J318" s="204">
        <f>ROUND(I318*H318,2)</f>
        <v>7561</v>
      </c>
      <c r="K318" s="201" t="s">
        <v>17</v>
      </c>
      <c r="L318" s="40"/>
      <c r="M318" s="205" t="s">
        <v>17</v>
      </c>
      <c r="N318" s="206" t="s">
        <v>43</v>
      </c>
      <c r="O318" s="207">
        <v>0</v>
      </c>
      <c r="P318" s="207">
        <f>O318*H318</f>
        <v>0</v>
      </c>
      <c r="Q318" s="207">
        <v>0</v>
      </c>
      <c r="R318" s="207">
        <f>Q318*H318</f>
        <v>0</v>
      </c>
      <c r="S318" s="207">
        <v>0</v>
      </c>
      <c r="T318" s="208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09" t="s">
        <v>150</v>
      </c>
      <c r="AT318" s="209" t="s">
        <v>145</v>
      </c>
      <c r="AU318" s="209" t="s">
        <v>82</v>
      </c>
      <c r="AY318" s="19" t="s">
        <v>142</v>
      </c>
      <c r="BE318" s="210">
        <f>IF(N318="základní",J318,0)</f>
        <v>7561</v>
      </c>
      <c r="BF318" s="210">
        <f>IF(N318="snížená",J318,0)</f>
        <v>0</v>
      </c>
      <c r="BG318" s="210">
        <f>IF(N318="zákl. přenesená",J318,0)</f>
        <v>0</v>
      </c>
      <c r="BH318" s="210">
        <f>IF(N318="sníž. přenesená",J318,0)</f>
        <v>0</v>
      </c>
      <c r="BI318" s="210">
        <f>IF(N318="nulová",J318,0)</f>
        <v>0</v>
      </c>
      <c r="BJ318" s="19" t="s">
        <v>80</v>
      </c>
      <c r="BK318" s="210">
        <f>ROUND(I318*H318,2)</f>
        <v>7561</v>
      </c>
      <c r="BL318" s="19" t="s">
        <v>150</v>
      </c>
      <c r="BM318" s="209" t="s">
        <v>1237</v>
      </c>
    </row>
    <row r="319" s="2" customFormat="1">
      <c r="A319" s="34"/>
      <c r="B319" s="35"/>
      <c r="C319" s="36"/>
      <c r="D319" s="211" t="s">
        <v>152</v>
      </c>
      <c r="E319" s="36"/>
      <c r="F319" s="212" t="s">
        <v>1236</v>
      </c>
      <c r="G319" s="36"/>
      <c r="H319" s="36"/>
      <c r="I319" s="36"/>
      <c r="J319" s="36"/>
      <c r="K319" s="36"/>
      <c r="L319" s="40"/>
      <c r="M319" s="213"/>
      <c r="N319" s="214"/>
      <c r="O319" s="79"/>
      <c r="P319" s="79"/>
      <c r="Q319" s="79"/>
      <c r="R319" s="79"/>
      <c r="S319" s="79"/>
      <c r="T319" s="80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9" t="s">
        <v>152</v>
      </c>
      <c r="AU319" s="19" t="s">
        <v>82</v>
      </c>
    </row>
    <row r="320" s="2" customFormat="1" ht="24.15" customHeight="1">
      <c r="A320" s="34"/>
      <c r="B320" s="35"/>
      <c r="C320" s="199" t="s">
        <v>72</v>
      </c>
      <c r="D320" s="199" t="s">
        <v>145</v>
      </c>
      <c r="E320" s="200" t="s">
        <v>1238</v>
      </c>
      <c r="F320" s="201" t="s">
        <v>1239</v>
      </c>
      <c r="G320" s="202" t="s">
        <v>843</v>
      </c>
      <c r="H320" s="203">
        <v>1</v>
      </c>
      <c r="I320" s="204">
        <v>6960</v>
      </c>
      <c r="J320" s="204">
        <f>ROUND(I320*H320,2)</f>
        <v>6960</v>
      </c>
      <c r="K320" s="201" t="s">
        <v>17</v>
      </c>
      <c r="L320" s="40"/>
      <c r="M320" s="205" t="s">
        <v>17</v>
      </c>
      <c r="N320" s="206" t="s">
        <v>43</v>
      </c>
      <c r="O320" s="207">
        <v>0</v>
      </c>
      <c r="P320" s="207">
        <f>O320*H320</f>
        <v>0</v>
      </c>
      <c r="Q320" s="207">
        <v>0</v>
      </c>
      <c r="R320" s="207">
        <f>Q320*H320</f>
        <v>0</v>
      </c>
      <c r="S320" s="207">
        <v>0</v>
      </c>
      <c r="T320" s="20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09" t="s">
        <v>150</v>
      </c>
      <c r="AT320" s="209" t="s">
        <v>145</v>
      </c>
      <c r="AU320" s="209" t="s">
        <v>82</v>
      </c>
      <c r="AY320" s="19" t="s">
        <v>142</v>
      </c>
      <c r="BE320" s="210">
        <f>IF(N320="základní",J320,0)</f>
        <v>6960</v>
      </c>
      <c r="BF320" s="210">
        <f>IF(N320="snížená",J320,0)</f>
        <v>0</v>
      </c>
      <c r="BG320" s="210">
        <f>IF(N320="zákl. přenesená",J320,0)</f>
        <v>0</v>
      </c>
      <c r="BH320" s="210">
        <f>IF(N320="sníž. přenesená",J320,0)</f>
        <v>0</v>
      </c>
      <c r="BI320" s="210">
        <f>IF(N320="nulová",J320,0)</f>
        <v>0</v>
      </c>
      <c r="BJ320" s="19" t="s">
        <v>80</v>
      </c>
      <c r="BK320" s="210">
        <f>ROUND(I320*H320,2)</f>
        <v>6960</v>
      </c>
      <c r="BL320" s="19" t="s">
        <v>150</v>
      </c>
      <c r="BM320" s="209" t="s">
        <v>1240</v>
      </c>
    </row>
    <row r="321" s="2" customFormat="1">
      <c r="A321" s="34"/>
      <c r="B321" s="35"/>
      <c r="C321" s="36"/>
      <c r="D321" s="211" t="s">
        <v>152</v>
      </c>
      <c r="E321" s="36"/>
      <c r="F321" s="212" t="s">
        <v>1239</v>
      </c>
      <c r="G321" s="36"/>
      <c r="H321" s="36"/>
      <c r="I321" s="36"/>
      <c r="J321" s="36"/>
      <c r="K321" s="36"/>
      <c r="L321" s="40"/>
      <c r="M321" s="213"/>
      <c r="N321" s="214"/>
      <c r="O321" s="79"/>
      <c r="P321" s="79"/>
      <c r="Q321" s="79"/>
      <c r="R321" s="79"/>
      <c r="S321" s="79"/>
      <c r="T321" s="80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9" t="s">
        <v>152</v>
      </c>
      <c r="AU321" s="19" t="s">
        <v>82</v>
      </c>
    </row>
    <row r="322" s="2" customFormat="1" ht="16.5" customHeight="1">
      <c r="A322" s="34"/>
      <c r="B322" s="35"/>
      <c r="C322" s="199" t="s">
        <v>72</v>
      </c>
      <c r="D322" s="199" t="s">
        <v>145</v>
      </c>
      <c r="E322" s="200" t="s">
        <v>1241</v>
      </c>
      <c r="F322" s="201" t="s">
        <v>1242</v>
      </c>
      <c r="G322" s="202" t="s">
        <v>843</v>
      </c>
      <c r="H322" s="203">
        <v>1</v>
      </c>
      <c r="I322" s="204">
        <v>1003</v>
      </c>
      <c r="J322" s="204">
        <f>ROUND(I322*H322,2)</f>
        <v>1003</v>
      </c>
      <c r="K322" s="201" t="s">
        <v>17</v>
      </c>
      <c r="L322" s="40"/>
      <c r="M322" s="205" t="s">
        <v>17</v>
      </c>
      <c r="N322" s="206" t="s">
        <v>43</v>
      </c>
      <c r="O322" s="207">
        <v>0</v>
      </c>
      <c r="P322" s="207">
        <f>O322*H322</f>
        <v>0</v>
      </c>
      <c r="Q322" s="207">
        <v>0</v>
      </c>
      <c r="R322" s="207">
        <f>Q322*H322</f>
        <v>0</v>
      </c>
      <c r="S322" s="207">
        <v>0</v>
      </c>
      <c r="T322" s="208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09" t="s">
        <v>150</v>
      </c>
      <c r="AT322" s="209" t="s">
        <v>145</v>
      </c>
      <c r="AU322" s="209" t="s">
        <v>82</v>
      </c>
      <c r="AY322" s="19" t="s">
        <v>142</v>
      </c>
      <c r="BE322" s="210">
        <f>IF(N322="základní",J322,0)</f>
        <v>1003</v>
      </c>
      <c r="BF322" s="210">
        <f>IF(N322="snížená",J322,0)</f>
        <v>0</v>
      </c>
      <c r="BG322" s="210">
        <f>IF(N322="zákl. přenesená",J322,0)</f>
        <v>0</v>
      </c>
      <c r="BH322" s="210">
        <f>IF(N322="sníž. přenesená",J322,0)</f>
        <v>0</v>
      </c>
      <c r="BI322" s="210">
        <f>IF(N322="nulová",J322,0)</f>
        <v>0</v>
      </c>
      <c r="BJ322" s="19" t="s">
        <v>80</v>
      </c>
      <c r="BK322" s="210">
        <f>ROUND(I322*H322,2)</f>
        <v>1003</v>
      </c>
      <c r="BL322" s="19" t="s">
        <v>150</v>
      </c>
      <c r="BM322" s="209" t="s">
        <v>1243</v>
      </c>
    </row>
    <row r="323" s="2" customFormat="1">
      <c r="A323" s="34"/>
      <c r="B323" s="35"/>
      <c r="C323" s="36"/>
      <c r="D323" s="211" t="s">
        <v>152</v>
      </c>
      <c r="E323" s="36"/>
      <c r="F323" s="212" t="s">
        <v>1242</v>
      </c>
      <c r="G323" s="36"/>
      <c r="H323" s="36"/>
      <c r="I323" s="36"/>
      <c r="J323" s="36"/>
      <c r="K323" s="36"/>
      <c r="L323" s="40"/>
      <c r="M323" s="213"/>
      <c r="N323" s="214"/>
      <c r="O323" s="79"/>
      <c r="P323" s="79"/>
      <c r="Q323" s="79"/>
      <c r="R323" s="79"/>
      <c r="S323" s="79"/>
      <c r="T323" s="80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9" t="s">
        <v>152</v>
      </c>
      <c r="AU323" s="19" t="s">
        <v>82</v>
      </c>
    </row>
    <row r="324" s="2" customFormat="1" ht="16.5" customHeight="1">
      <c r="A324" s="34"/>
      <c r="B324" s="35"/>
      <c r="C324" s="199" t="s">
        <v>72</v>
      </c>
      <c r="D324" s="199" t="s">
        <v>145</v>
      </c>
      <c r="E324" s="200" t="s">
        <v>1244</v>
      </c>
      <c r="F324" s="201" t="s">
        <v>1245</v>
      </c>
      <c r="G324" s="202" t="s">
        <v>843</v>
      </c>
      <c r="H324" s="203">
        <v>1</v>
      </c>
      <c r="I324" s="204">
        <v>142</v>
      </c>
      <c r="J324" s="204">
        <f>ROUND(I324*H324,2)</f>
        <v>142</v>
      </c>
      <c r="K324" s="201" t="s">
        <v>17</v>
      </c>
      <c r="L324" s="40"/>
      <c r="M324" s="205" t="s">
        <v>17</v>
      </c>
      <c r="N324" s="206" t="s">
        <v>43</v>
      </c>
      <c r="O324" s="207">
        <v>0</v>
      </c>
      <c r="P324" s="207">
        <f>O324*H324</f>
        <v>0</v>
      </c>
      <c r="Q324" s="207">
        <v>0</v>
      </c>
      <c r="R324" s="207">
        <f>Q324*H324</f>
        <v>0</v>
      </c>
      <c r="S324" s="207">
        <v>0</v>
      </c>
      <c r="T324" s="20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09" t="s">
        <v>150</v>
      </c>
      <c r="AT324" s="209" t="s">
        <v>145</v>
      </c>
      <c r="AU324" s="209" t="s">
        <v>82</v>
      </c>
      <c r="AY324" s="19" t="s">
        <v>142</v>
      </c>
      <c r="BE324" s="210">
        <f>IF(N324="základní",J324,0)</f>
        <v>142</v>
      </c>
      <c r="BF324" s="210">
        <f>IF(N324="snížená",J324,0)</f>
        <v>0</v>
      </c>
      <c r="BG324" s="210">
        <f>IF(N324="zákl. přenesená",J324,0)</f>
        <v>0</v>
      </c>
      <c r="BH324" s="210">
        <f>IF(N324="sníž. přenesená",J324,0)</f>
        <v>0</v>
      </c>
      <c r="BI324" s="210">
        <f>IF(N324="nulová",J324,0)</f>
        <v>0</v>
      </c>
      <c r="BJ324" s="19" t="s">
        <v>80</v>
      </c>
      <c r="BK324" s="210">
        <f>ROUND(I324*H324,2)</f>
        <v>142</v>
      </c>
      <c r="BL324" s="19" t="s">
        <v>150</v>
      </c>
      <c r="BM324" s="209" t="s">
        <v>1246</v>
      </c>
    </row>
    <row r="325" s="2" customFormat="1">
      <c r="A325" s="34"/>
      <c r="B325" s="35"/>
      <c r="C325" s="36"/>
      <c r="D325" s="211" t="s">
        <v>152</v>
      </c>
      <c r="E325" s="36"/>
      <c r="F325" s="212" t="s">
        <v>1245</v>
      </c>
      <c r="G325" s="36"/>
      <c r="H325" s="36"/>
      <c r="I325" s="36"/>
      <c r="J325" s="36"/>
      <c r="K325" s="36"/>
      <c r="L325" s="40"/>
      <c r="M325" s="213"/>
      <c r="N325" s="214"/>
      <c r="O325" s="79"/>
      <c r="P325" s="79"/>
      <c r="Q325" s="79"/>
      <c r="R325" s="79"/>
      <c r="S325" s="79"/>
      <c r="T325" s="80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9" t="s">
        <v>152</v>
      </c>
      <c r="AU325" s="19" t="s">
        <v>82</v>
      </c>
    </row>
    <row r="326" s="12" customFormat="1" ht="25.92" customHeight="1">
      <c r="A326" s="12"/>
      <c r="B326" s="184"/>
      <c r="C326" s="185"/>
      <c r="D326" s="186" t="s">
        <v>71</v>
      </c>
      <c r="E326" s="187" t="s">
        <v>1247</v>
      </c>
      <c r="F326" s="187" t="s">
        <v>1248</v>
      </c>
      <c r="G326" s="185"/>
      <c r="H326" s="185"/>
      <c r="I326" s="185"/>
      <c r="J326" s="188">
        <f>BK326</f>
        <v>22500</v>
      </c>
      <c r="K326" s="185"/>
      <c r="L326" s="189"/>
      <c r="M326" s="190"/>
      <c r="N326" s="191"/>
      <c r="O326" s="191"/>
      <c r="P326" s="192">
        <f>P327</f>
        <v>0</v>
      </c>
      <c r="Q326" s="191"/>
      <c r="R326" s="192">
        <f>R327</f>
        <v>0</v>
      </c>
      <c r="S326" s="191"/>
      <c r="T326" s="193">
        <f>T327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94" t="s">
        <v>80</v>
      </c>
      <c r="AT326" s="195" t="s">
        <v>71</v>
      </c>
      <c r="AU326" s="195" t="s">
        <v>72</v>
      </c>
      <c r="AY326" s="194" t="s">
        <v>142</v>
      </c>
      <c r="BK326" s="196">
        <f>BK327</f>
        <v>22500</v>
      </c>
    </row>
    <row r="327" s="12" customFormat="1" ht="22.8" customHeight="1">
      <c r="A327" s="12"/>
      <c r="B327" s="184"/>
      <c r="C327" s="185"/>
      <c r="D327" s="186" t="s">
        <v>71</v>
      </c>
      <c r="E327" s="197" t="s">
        <v>1249</v>
      </c>
      <c r="F327" s="197" t="s">
        <v>1250</v>
      </c>
      <c r="G327" s="185"/>
      <c r="H327" s="185"/>
      <c r="I327" s="185"/>
      <c r="J327" s="198">
        <f>BK327</f>
        <v>22500</v>
      </c>
      <c r="K327" s="185"/>
      <c r="L327" s="189"/>
      <c r="M327" s="190"/>
      <c r="N327" s="191"/>
      <c r="O327" s="191"/>
      <c r="P327" s="192">
        <f>SUM(P328:P331)</f>
        <v>0</v>
      </c>
      <c r="Q327" s="191"/>
      <c r="R327" s="192">
        <f>SUM(R328:R331)</f>
        <v>0</v>
      </c>
      <c r="S327" s="191"/>
      <c r="T327" s="193">
        <f>SUM(T328:T331)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194" t="s">
        <v>80</v>
      </c>
      <c r="AT327" s="195" t="s">
        <v>71</v>
      </c>
      <c r="AU327" s="195" t="s">
        <v>80</v>
      </c>
      <c r="AY327" s="194" t="s">
        <v>142</v>
      </c>
      <c r="BK327" s="196">
        <f>SUM(BK328:BK331)</f>
        <v>22500</v>
      </c>
    </row>
    <row r="328" s="2" customFormat="1" ht="16.5" customHeight="1">
      <c r="A328" s="34"/>
      <c r="B328" s="35"/>
      <c r="C328" s="199" t="s">
        <v>72</v>
      </c>
      <c r="D328" s="199" t="s">
        <v>145</v>
      </c>
      <c r="E328" s="200" t="s">
        <v>1251</v>
      </c>
      <c r="F328" s="201" t="s">
        <v>1252</v>
      </c>
      <c r="G328" s="202" t="s">
        <v>630</v>
      </c>
      <c r="H328" s="203">
        <v>1</v>
      </c>
      <c r="I328" s="204">
        <v>21000</v>
      </c>
      <c r="J328" s="204">
        <f>ROUND(I328*H328,2)</f>
        <v>21000</v>
      </c>
      <c r="K328" s="201" t="s">
        <v>17</v>
      </c>
      <c r="L328" s="40"/>
      <c r="M328" s="205" t="s">
        <v>17</v>
      </c>
      <c r="N328" s="206" t="s">
        <v>43</v>
      </c>
      <c r="O328" s="207">
        <v>0</v>
      </c>
      <c r="P328" s="207">
        <f>O328*H328</f>
        <v>0</v>
      </c>
      <c r="Q328" s="207">
        <v>0</v>
      </c>
      <c r="R328" s="207">
        <f>Q328*H328</f>
        <v>0</v>
      </c>
      <c r="S328" s="207">
        <v>0</v>
      </c>
      <c r="T328" s="208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09" t="s">
        <v>150</v>
      </c>
      <c r="AT328" s="209" t="s">
        <v>145</v>
      </c>
      <c r="AU328" s="209" t="s">
        <v>82</v>
      </c>
      <c r="AY328" s="19" t="s">
        <v>142</v>
      </c>
      <c r="BE328" s="210">
        <f>IF(N328="základní",J328,0)</f>
        <v>21000</v>
      </c>
      <c r="BF328" s="210">
        <f>IF(N328="snížená",J328,0)</f>
        <v>0</v>
      </c>
      <c r="BG328" s="210">
        <f>IF(N328="zákl. přenesená",J328,0)</f>
        <v>0</v>
      </c>
      <c r="BH328" s="210">
        <f>IF(N328="sníž. přenesená",J328,0)</f>
        <v>0</v>
      </c>
      <c r="BI328" s="210">
        <f>IF(N328="nulová",J328,0)</f>
        <v>0</v>
      </c>
      <c r="BJ328" s="19" t="s">
        <v>80</v>
      </c>
      <c r="BK328" s="210">
        <f>ROUND(I328*H328,2)</f>
        <v>21000</v>
      </c>
      <c r="BL328" s="19" t="s">
        <v>150</v>
      </c>
      <c r="BM328" s="209" t="s">
        <v>1253</v>
      </c>
    </row>
    <row r="329" s="2" customFormat="1">
      <c r="A329" s="34"/>
      <c r="B329" s="35"/>
      <c r="C329" s="36"/>
      <c r="D329" s="211" t="s">
        <v>152</v>
      </c>
      <c r="E329" s="36"/>
      <c r="F329" s="212" t="s">
        <v>1252</v>
      </c>
      <c r="G329" s="36"/>
      <c r="H329" s="36"/>
      <c r="I329" s="36"/>
      <c r="J329" s="36"/>
      <c r="K329" s="36"/>
      <c r="L329" s="40"/>
      <c r="M329" s="213"/>
      <c r="N329" s="214"/>
      <c r="O329" s="79"/>
      <c r="P329" s="79"/>
      <c r="Q329" s="79"/>
      <c r="R329" s="79"/>
      <c r="S329" s="79"/>
      <c r="T329" s="80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9" t="s">
        <v>152</v>
      </c>
      <c r="AU329" s="19" t="s">
        <v>82</v>
      </c>
    </row>
    <row r="330" s="2" customFormat="1" ht="16.5" customHeight="1">
      <c r="A330" s="34"/>
      <c r="B330" s="35"/>
      <c r="C330" s="199" t="s">
        <v>72</v>
      </c>
      <c r="D330" s="199" t="s">
        <v>145</v>
      </c>
      <c r="E330" s="200" t="s">
        <v>1254</v>
      </c>
      <c r="F330" s="201" t="s">
        <v>1255</v>
      </c>
      <c r="G330" s="202" t="s">
        <v>630</v>
      </c>
      <c r="H330" s="203">
        <v>1</v>
      </c>
      <c r="I330" s="204">
        <v>1500</v>
      </c>
      <c r="J330" s="204">
        <f>ROUND(I330*H330,2)</f>
        <v>1500</v>
      </c>
      <c r="K330" s="201" t="s">
        <v>17</v>
      </c>
      <c r="L330" s="40"/>
      <c r="M330" s="205" t="s">
        <v>17</v>
      </c>
      <c r="N330" s="206" t="s">
        <v>43</v>
      </c>
      <c r="O330" s="207">
        <v>0</v>
      </c>
      <c r="P330" s="207">
        <f>O330*H330</f>
        <v>0</v>
      </c>
      <c r="Q330" s="207">
        <v>0</v>
      </c>
      <c r="R330" s="207">
        <f>Q330*H330</f>
        <v>0</v>
      </c>
      <c r="S330" s="207">
        <v>0</v>
      </c>
      <c r="T330" s="208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09" t="s">
        <v>150</v>
      </c>
      <c r="AT330" s="209" t="s">
        <v>145</v>
      </c>
      <c r="AU330" s="209" t="s">
        <v>82</v>
      </c>
      <c r="AY330" s="19" t="s">
        <v>142</v>
      </c>
      <c r="BE330" s="210">
        <f>IF(N330="základní",J330,0)</f>
        <v>1500</v>
      </c>
      <c r="BF330" s="210">
        <f>IF(N330="snížená",J330,0)</f>
        <v>0</v>
      </c>
      <c r="BG330" s="210">
        <f>IF(N330="zákl. přenesená",J330,0)</f>
        <v>0</v>
      </c>
      <c r="BH330" s="210">
        <f>IF(N330="sníž. přenesená",J330,0)</f>
        <v>0</v>
      </c>
      <c r="BI330" s="210">
        <f>IF(N330="nulová",J330,0)</f>
        <v>0</v>
      </c>
      <c r="BJ330" s="19" t="s">
        <v>80</v>
      </c>
      <c r="BK330" s="210">
        <f>ROUND(I330*H330,2)</f>
        <v>1500</v>
      </c>
      <c r="BL330" s="19" t="s">
        <v>150</v>
      </c>
      <c r="BM330" s="209" t="s">
        <v>1256</v>
      </c>
    </row>
    <row r="331" s="2" customFormat="1">
      <c r="A331" s="34"/>
      <c r="B331" s="35"/>
      <c r="C331" s="36"/>
      <c r="D331" s="211" t="s">
        <v>152</v>
      </c>
      <c r="E331" s="36"/>
      <c r="F331" s="212" t="s">
        <v>1255</v>
      </c>
      <c r="G331" s="36"/>
      <c r="H331" s="36"/>
      <c r="I331" s="36"/>
      <c r="J331" s="36"/>
      <c r="K331" s="36"/>
      <c r="L331" s="40"/>
      <c r="M331" s="213"/>
      <c r="N331" s="214"/>
      <c r="O331" s="79"/>
      <c r="P331" s="79"/>
      <c r="Q331" s="79"/>
      <c r="R331" s="79"/>
      <c r="S331" s="79"/>
      <c r="T331" s="80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9" t="s">
        <v>152</v>
      </c>
      <c r="AU331" s="19" t="s">
        <v>82</v>
      </c>
    </row>
    <row r="332" s="12" customFormat="1" ht="25.92" customHeight="1">
      <c r="A332" s="12"/>
      <c r="B332" s="184"/>
      <c r="C332" s="185"/>
      <c r="D332" s="186" t="s">
        <v>71</v>
      </c>
      <c r="E332" s="187" t="s">
        <v>1257</v>
      </c>
      <c r="F332" s="187" t="s">
        <v>1258</v>
      </c>
      <c r="G332" s="185"/>
      <c r="H332" s="185"/>
      <c r="I332" s="185"/>
      <c r="J332" s="188">
        <f>BK332</f>
        <v>26000</v>
      </c>
      <c r="K332" s="185"/>
      <c r="L332" s="189"/>
      <c r="M332" s="190"/>
      <c r="N332" s="191"/>
      <c r="O332" s="191"/>
      <c r="P332" s="192">
        <f>P333</f>
        <v>0</v>
      </c>
      <c r="Q332" s="191"/>
      <c r="R332" s="192">
        <f>R333</f>
        <v>0</v>
      </c>
      <c r="S332" s="191"/>
      <c r="T332" s="193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194" t="s">
        <v>80</v>
      </c>
      <c r="AT332" s="195" t="s">
        <v>71</v>
      </c>
      <c r="AU332" s="195" t="s">
        <v>72</v>
      </c>
      <c r="AY332" s="194" t="s">
        <v>142</v>
      </c>
      <c r="BK332" s="196">
        <f>BK333</f>
        <v>26000</v>
      </c>
    </row>
    <row r="333" s="12" customFormat="1" ht="22.8" customHeight="1">
      <c r="A333" s="12"/>
      <c r="B333" s="184"/>
      <c r="C333" s="185"/>
      <c r="D333" s="186" t="s">
        <v>71</v>
      </c>
      <c r="E333" s="197" t="s">
        <v>1259</v>
      </c>
      <c r="F333" s="197" t="s">
        <v>1260</v>
      </c>
      <c r="G333" s="185"/>
      <c r="H333" s="185"/>
      <c r="I333" s="185"/>
      <c r="J333" s="198">
        <f>BK333</f>
        <v>26000</v>
      </c>
      <c r="K333" s="185"/>
      <c r="L333" s="189"/>
      <c r="M333" s="190"/>
      <c r="N333" s="191"/>
      <c r="O333" s="191"/>
      <c r="P333" s="192">
        <f>SUM(P334:P337)</f>
        <v>0</v>
      </c>
      <c r="Q333" s="191"/>
      <c r="R333" s="192">
        <f>SUM(R334:R337)</f>
        <v>0</v>
      </c>
      <c r="S333" s="191"/>
      <c r="T333" s="193">
        <f>SUM(T334:T337)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194" t="s">
        <v>80</v>
      </c>
      <c r="AT333" s="195" t="s">
        <v>71</v>
      </c>
      <c r="AU333" s="195" t="s">
        <v>80</v>
      </c>
      <c r="AY333" s="194" t="s">
        <v>142</v>
      </c>
      <c r="BK333" s="196">
        <f>SUM(BK334:BK337)</f>
        <v>26000</v>
      </c>
    </row>
    <row r="334" s="2" customFormat="1" ht="16.5" customHeight="1">
      <c r="A334" s="34"/>
      <c r="B334" s="35"/>
      <c r="C334" s="199" t="s">
        <v>72</v>
      </c>
      <c r="D334" s="199" t="s">
        <v>145</v>
      </c>
      <c r="E334" s="200" t="s">
        <v>1261</v>
      </c>
      <c r="F334" s="201" t="s">
        <v>1262</v>
      </c>
      <c r="G334" s="202" t="s">
        <v>630</v>
      </c>
      <c r="H334" s="203">
        <v>1</v>
      </c>
      <c r="I334" s="204">
        <v>14000</v>
      </c>
      <c r="J334" s="204">
        <f>ROUND(I334*H334,2)</f>
        <v>14000</v>
      </c>
      <c r="K334" s="201" t="s">
        <v>17</v>
      </c>
      <c r="L334" s="40"/>
      <c r="M334" s="205" t="s">
        <v>17</v>
      </c>
      <c r="N334" s="206" t="s">
        <v>43</v>
      </c>
      <c r="O334" s="207">
        <v>0</v>
      </c>
      <c r="P334" s="207">
        <f>O334*H334</f>
        <v>0</v>
      </c>
      <c r="Q334" s="207">
        <v>0</v>
      </c>
      <c r="R334" s="207">
        <f>Q334*H334</f>
        <v>0</v>
      </c>
      <c r="S334" s="207">
        <v>0</v>
      </c>
      <c r="T334" s="208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09" t="s">
        <v>150</v>
      </c>
      <c r="AT334" s="209" t="s">
        <v>145</v>
      </c>
      <c r="AU334" s="209" t="s">
        <v>82</v>
      </c>
      <c r="AY334" s="19" t="s">
        <v>142</v>
      </c>
      <c r="BE334" s="210">
        <f>IF(N334="základní",J334,0)</f>
        <v>14000</v>
      </c>
      <c r="BF334" s="210">
        <f>IF(N334="snížená",J334,0)</f>
        <v>0</v>
      </c>
      <c r="BG334" s="210">
        <f>IF(N334="zákl. přenesená",J334,0)</f>
        <v>0</v>
      </c>
      <c r="BH334" s="210">
        <f>IF(N334="sníž. přenesená",J334,0)</f>
        <v>0</v>
      </c>
      <c r="BI334" s="210">
        <f>IF(N334="nulová",J334,0)</f>
        <v>0</v>
      </c>
      <c r="BJ334" s="19" t="s">
        <v>80</v>
      </c>
      <c r="BK334" s="210">
        <f>ROUND(I334*H334,2)</f>
        <v>14000</v>
      </c>
      <c r="BL334" s="19" t="s">
        <v>150</v>
      </c>
      <c r="BM334" s="209" t="s">
        <v>1263</v>
      </c>
    </row>
    <row r="335" s="2" customFormat="1">
      <c r="A335" s="34"/>
      <c r="B335" s="35"/>
      <c r="C335" s="36"/>
      <c r="D335" s="211" t="s">
        <v>152</v>
      </c>
      <c r="E335" s="36"/>
      <c r="F335" s="212" t="s">
        <v>1262</v>
      </c>
      <c r="G335" s="36"/>
      <c r="H335" s="36"/>
      <c r="I335" s="36"/>
      <c r="J335" s="36"/>
      <c r="K335" s="36"/>
      <c r="L335" s="40"/>
      <c r="M335" s="213"/>
      <c r="N335" s="214"/>
      <c r="O335" s="79"/>
      <c r="P335" s="79"/>
      <c r="Q335" s="79"/>
      <c r="R335" s="79"/>
      <c r="S335" s="79"/>
      <c r="T335" s="80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9" t="s">
        <v>152</v>
      </c>
      <c r="AU335" s="19" t="s">
        <v>82</v>
      </c>
    </row>
    <row r="336" s="2" customFormat="1" ht="16.5" customHeight="1">
      <c r="A336" s="34"/>
      <c r="B336" s="35"/>
      <c r="C336" s="199" t="s">
        <v>72</v>
      </c>
      <c r="D336" s="199" t="s">
        <v>145</v>
      </c>
      <c r="E336" s="200" t="s">
        <v>1264</v>
      </c>
      <c r="F336" s="201" t="s">
        <v>1265</v>
      </c>
      <c r="G336" s="202" t="s">
        <v>630</v>
      </c>
      <c r="H336" s="203">
        <v>1</v>
      </c>
      <c r="I336" s="204">
        <v>12000</v>
      </c>
      <c r="J336" s="204">
        <f>ROUND(I336*H336,2)</f>
        <v>12000</v>
      </c>
      <c r="K336" s="201" t="s">
        <v>17</v>
      </c>
      <c r="L336" s="40"/>
      <c r="M336" s="205" t="s">
        <v>17</v>
      </c>
      <c r="N336" s="206" t="s">
        <v>43</v>
      </c>
      <c r="O336" s="207">
        <v>0</v>
      </c>
      <c r="P336" s="207">
        <f>O336*H336</f>
        <v>0</v>
      </c>
      <c r="Q336" s="207">
        <v>0</v>
      </c>
      <c r="R336" s="207">
        <f>Q336*H336</f>
        <v>0</v>
      </c>
      <c r="S336" s="207">
        <v>0</v>
      </c>
      <c r="T336" s="20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09" t="s">
        <v>150</v>
      </c>
      <c r="AT336" s="209" t="s">
        <v>145</v>
      </c>
      <c r="AU336" s="209" t="s">
        <v>82</v>
      </c>
      <c r="AY336" s="19" t="s">
        <v>142</v>
      </c>
      <c r="BE336" s="210">
        <f>IF(N336="základní",J336,0)</f>
        <v>12000</v>
      </c>
      <c r="BF336" s="210">
        <f>IF(N336="snížená",J336,0)</f>
        <v>0</v>
      </c>
      <c r="BG336" s="210">
        <f>IF(N336="zákl. přenesená",J336,0)</f>
        <v>0</v>
      </c>
      <c r="BH336" s="210">
        <f>IF(N336="sníž. přenesená",J336,0)</f>
        <v>0</v>
      </c>
      <c r="BI336" s="210">
        <f>IF(N336="nulová",J336,0)</f>
        <v>0</v>
      </c>
      <c r="BJ336" s="19" t="s">
        <v>80</v>
      </c>
      <c r="BK336" s="210">
        <f>ROUND(I336*H336,2)</f>
        <v>12000</v>
      </c>
      <c r="BL336" s="19" t="s">
        <v>150</v>
      </c>
      <c r="BM336" s="209" t="s">
        <v>1266</v>
      </c>
    </row>
    <row r="337" s="2" customFormat="1">
      <c r="A337" s="34"/>
      <c r="B337" s="35"/>
      <c r="C337" s="36"/>
      <c r="D337" s="211" t="s">
        <v>152</v>
      </c>
      <c r="E337" s="36"/>
      <c r="F337" s="212" t="s">
        <v>1265</v>
      </c>
      <c r="G337" s="36"/>
      <c r="H337" s="36"/>
      <c r="I337" s="36"/>
      <c r="J337" s="36"/>
      <c r="K337" s="36"/>
      <c r="L337" s="40"/>
      <c r="M337" s="213"/>
      <c r="N337" s="214"/>
      <c r="O337" s="79"/>
      <c r="P337" s="79"/>
      <c r="Q337" s="79"/>
      <c r="R337" s="79"/>
      <c r="S337" s="79"/>
      <c r="T337" s="80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9" t="s">
        <v>152</v>
      </c>
      <c r="AU337" s="19" t="s">
        <v>82</v>
      </c>
    </row>
    <row r="338" s="12" customFormat="1" ht="25.92" customHeight="1">
      <c r="A338" s="12"/>
      <c r="B338" s="184"/>
      <c r="C338" s="185"/>
      <c r="D338" s="186" t="s">
        <v>71</v>
      </c>
      <c r="E338" s="187" t="s">
        <v>1267</v>
      </c>
      <c r="F338" s="187" t="s">
        <v>1268</v>
      </c>
      <c r="G338" s="185"/>
      <c r="H338" s="185"/>
      <c r="I338" s="185"/>
      <c r="J338" s="188">
        <f>BK338</f>
        <v>16782</v>
      </c>
      <c r="K338" s="185"/>
      <c r="L338" s="189"/>
      <c r="M338" s="190"/>
      <c r="N338" s="191"/>
      <c r="O338" s="191"/>
      <c r="P338" s="192">
        <f>P339+P342+P345+P348</f>
        <v>0</v>
      </c>
      <c r="Q338" s="191"/>
      <c r="R338" s="192">
        <f>R339+R342+R345+R348</f>
        <v>0</v>
      </c>
      <c r="S338" s="191"/>
      <c r="T338" s="193">
        <f>T339+T342+T345+T348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194" t="s">
        <v>80</v>
      </c>
      <c r="AT338" s="195" t="s">
        <v>71</v>
      </c>
      <c r="AU338" s="195" t="s">
        <v>72</v>
      </c>
      <c r="AY338" s="194" t="s">
        <v>142</v>
      </c>
      <c r="BK338" s="196">
        <f>BK339+BK342+BK345+BK348</f>
        <v>16782</v>
      </c>
    </row>
    <row r="339" s="12" customFormat="1" ht="22.8" customHeight="1">
      <c r="A339" s="12"/>
      <c r="B339" s="184"/>
      <c r="C339" s="185"/>
      <c r="D339" s="186" t="s">
        <v>71</v>
      </c>
      <c r="E339" s="197" t="s">
        <v>1269</v>
      </c>
      <c r="F339" s="197" t="s">
        <v>1270</v>
      </c>
      <c r="G339" s="185"/>
      <c r="H339" s="185"/>
      <c r="I339" s="185"/>
      <c r="J339" s="198">
        <f>BK339</f>
        <v>374</v>
      </c>
      <c r="K339" s="185"/>
      <c r="L339" s="189"/>
      <c r="M339" s="190"/>
      <c r="N339" s="191"/>
      <c r="O339" s="191"/>
      <c r="P339" s="192">
        <f>SUM(P340:P341)</f>
        <v>0</v>
      </c>
      <c r="Q339" s="191"/>
      <c r="R339" s="192">
        <f>SUM(R340:R341)</f>
        <v>0</v>
      </c>
      <c r="S339" s="191"/>
      <c r="T339" s="193">
        <f>SUM(T340:T341)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194" t="s">
        <v>80</v>
      </c>
      <c r="AT339" s="195" t="s">
        <v>71</v>
      </c>
      <c r="AU339" s="195" t="s">
        <v>80</v>
      </c>
      <c r="AY339" s="194" t="s">
        <v>142</v>
      </c>
      <c r="BK339" s="196">
        <f>SUM(BK340:BK341)</f>
        <v>374</v>
      </c>
    </row>
    <row r="340" s="2" customFormat="1" ht="16.5" customHeight="1">
      <c r="A340" s="34"/>
      <c r="B340" s="35"/>
      <c r="C340" s="199" t="s">
        <v>72</v>
      </c>
      <c r="D340" s="199" t="s">
        <v>145</v>
      </c>
      <c r="E340" s="200" t="s">
        <v>1271</v>
      </c>
      <c r="F340" s="201" t="s">
        <v>1272</v>
      </c>
      <c r="G340" s="202" t="s">
        <v>843</v>
      </c>
      <c r="H340" s="203">
        <v>1</v>
      </c>
      <c r="I340" s="204">
        <v>374</v>
      </c>
      <c r="J340" s="204">
        <f>ROUND(I340*H340,2)</f>
        <v>374</v>
      </c>
      <c r="K340" s="201" t="s">
        <v>17</v>
      </c>
      <c r="L340" s="40"/>
      <c r="M340" s="205" t="s">
        <v>17</v>
      </c>
      <c r="N340" s="206" t="s">
        <v>43</v>
      </c>
      <c r="O340" s="207">
        <v>0</v>
      </c>
      <c r="P340" s="207">
        <f>O340*H340</f>
        <v>0</v>
      </c>
      <c r="Q340" s="207">
        <v>0</v>
      </c>
      <c r="R340" s="207">
        <f>Q340*H340</f>
        <v>0</v>
      </c>
      <c r="S340" s="207">
        <v>0</v>
      </c>
      <c r="T340" s="20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09" t="s">
        <v>150</v>
      </c>
      <c r="AT340" s="209" t="s">
        <v>145</v>
      </c>
      <c r="AU340" s="209" t="s">
        <v>82</v>
      </c>
      <c r="AY340" s="19" t="s">
        <v>142</v>
      </c>
      <c r="BE340" s="210">
        <f>IF(N340="základní",J340,0)</f>
        <v>374</v>
      </c>
      <c r="BF340" s="210">
        <f>IF(N340="snížená",J340,0)</f>
        <v>0</v>
      </c>
      <c r="BG340" s="210">
        <f>IF(N340="zákl. přenesená",J340,0)</f>
        <v>0</v>
      </c>
      <c r="BH340" s="210">
        <f>IF(N340="sníž. přenesená",J340,0)</f>
        <v>0</v>
      </c>
      <c r="BI340" s="210">
        <f>IF(N340="nulová",J340,0)</f>
        <v>0</v>
      </c>
      <c r="BJ340" s="19" t="s">
        <v>80</v>
      </c>
      <c r="BK340" s="210">
        <f>ROUND(I340*H340,2)</f>
        <v>374</v>
      </c>
      <c r="BL340" s="19" t="s">
        <v>150</v>
      </c>
      <c r="BM340" s="209" t="s">
        <v>1273</v>
      </c>
    </row>
    <row r="341" s="2" customFormat="1">
      <c r="A341" s="34"/>
      <c r="B341" s="35"/>
      <c r="C341" s="36"/>
      <c r="D341" s="211" t="s">
        <v>152</v>
      </c>
      <c r="E341" s="36"/>
      <c r="F341" s="212" t="s">
        <v>1272</v>
      </c>
      <c r="G341" s="36"/>
      <c r="H341" s="36"/>
      <c r="I341" s="36"/>
      <c r="J341" s="36"/>
      <c r="K341" s="36"/>
      <c r="L341" s="40"/>
      <c r="M341" s="213"/>
      <c r="N341" s="214"/>
      <c r="O341" s="79"/>
      <c r="P341" s="79"/>
      <c r="Q341" s="79"/>
      <c r="R341" s="79"/>
      <c r="S341" s="79"/>
      <c r="T341" s="80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9" t="s">
        <v>152</v>
      </c>
      <c r="AU341" s="19" t="s">
        <v>82</v>
      </c>
    </row>
    <row r="342" s="12" customFormat="1" ht="22.8" customHeight="1">
      <c r="A342" s="12"/>
      <c r="B342" s="184"/>
      <c r="C342" s="185"/>
      <c r="D342" s="186" t="s">
        <v>71</v>
      </c>
      <c r="E342" s="197" t="s">
        <v>1274</v>
      </c>
      <c r="F342" s="197" t="s">
        <v>1275</v>
      </c>
      <c r="G342" s="185"/>
      <c r="H342" s="185"/>
      <c r="I342" s="185"/>
      <c r="J342" s="198">
        <f>BK342</f>
        <v>1146</v>
      </c>
      <c r="K342" s="185"/>
      <c r="L342" s="189"/>
      <c r="M342" s="190"/>
      <c r="N342" s="191"/>
      <c r="O342" s="191"/>
      <c r="P342" s="192">
        <f>SUM(P343:P344)</f>
        <v>0</v>
      </c>
      <c r="Q342" s="191"/>
      <c r="R342" s="192">
        <f>SUM(R343:R344)</f>
        <v>0</v>
      </c>
      <c r="S342" s="191"/>
      <c r="T342" s="193">
        <f>SUM(T343:T344)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194" t="s">
        <v>80</v>
      </c>
      <c r="AT342" s="195" t="s">
        <v>71</v>
      </c>
      <c r="AU342" s="195" t="s">
        <v>80</v>
      </c>
      <c r="AY342" s="194" t="s">
        <v>142</v>
      </c>
      <c r="BK342" s="196">
        <f>SUM(BK343:BK344)</f>
        <v>1146</v>
      </c>
    </row>
    <row r="343" s="2" customFormat="1" ht="16.5" customHeight="1">
      <c r="A343" s="34"/>
      <c r="B343" s="35"/>
      <c r="C343" s="199" t="s">
        <v>72</v>
      </c>
      <c r="D343" s="199" t="s">
        <v>145</v>
      </c>
      <c r="E343" s="200" t="s">
        <v>1276</v>
      </c>
      <c r="F343" s="201" t="s">
        <v>1277</v>
      </c>
      <c r="G343" s="202" t="s">
        <v>843</v>
      </c>
      <c r="H343" s="203">
        <v>3</v>
      </c>
      <c r="I343" s="204">
        <v>382</v>
      </c>
      <c r="J343" s="204">
        <f>ROUND(I343*H343,2)</f>
        <v>1146</v>
      </c>
      <c r="K343" s="201" t="s">
        <v>17</v>
      </c>
      <c r="L343" s="40"/>
      <c r="M343" s="205" t="s">
        <v>17</v>
      </c>
      <c r="N343" s="206" t="s">
        <v>43</v>
      </c>
      <c r="O343" s="207">
        <v>0</v>
      </c>
      <c r="P343" s="207">
        <f>O343*H343</f>
        <v>0</v>
      </c>
      <c r="Q343" s="207">
        <v>0</v>
      </c>
      <c r="R343" s="207">
        <f>Q343*H343</f>
        <v>0</v>
      </c>
      <c r="S343" s="207">
        <v>0</v>
      </c>
      <c r="T343" s="20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09" t="s">
        <v>150</v>
      </c>
      <c r="AT343" s="209" t="s">
        <v>145</v>
      </c>
      <c r="AU343" s="209" t="s">
        <v>82</v>
      </c>
      <c r="AY343" s="19" t="s">
        <v>142</v>
      </c>
      <c r="BE343" s="210">
        <f>IF(N343="základní",J343,0)</f>
        <v>1146</v>
      </c>
      <c r="BF343" s="210">
        <f>IF(N343="snížená",J343,0)</f>
        <v>0</v>
      </c>
      <c r="BG343" s="210">
        <f>IF(N343="zákl. přenesená",J343,0)</f>
        <v>0</v>
      </c>
      <c r="BH343" s="210">
        <f>IF(N343="sníž. přenesená",J343,0)</f>
        <v>0</v>
      </c>
      <c r="BI343" s="210">
        <f>IF(N343="nulová",J343,0)</f>
        <v>0</v>
      </c>
      <c r="BJ343" s="19" t="s">
        <v>80</v>
      </c>
      <c r="BK343" s="210">
        <f>ROUND(I343*H343,2)</f>
        <v>1146</v>
      </c>
      <c r="BL343" s="19" t="s">
        <v>150</v>
      </c>
      <c r="BM343" s="209" t="s">
        <v>1278</v>
      </c>
    </row>
    <row r="344" s="2" customFormat="1">
      <c r="A344" s="34"/>
      <c r="B344" s="35"/>
      <c r="C344" s="36"/>
      <c r="D344" s="211" t="s">
        <v>152</v>
      </c>
      <c r="E344" s="36"/>
      <c r="F344" s="212" t="s">
        <v>1277</v>
      </c>
      <c r="G344" s="36"/>
      <c r="H344" s="36"/>
      <c r="I344" s="36"/>
      <c r="J344" s="36"/>
      <c r="K344" s="36"/>
      <c r="L344" s="40"/>
      <c r="M344" s="213"/>
      <c r="N344" s="214"/>
      <c r="O344" s="79"/>
      <c r="P344" s="79"/>
      <c r="Q344" s="79"/>
      <c r="R344" s="79"/>
      <c r="S344" s="79"/>
      <c r="T344" s="80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9" t="s">
        <v>152</v>
      </c>
      <c r="AU344" s="19" t="s">
        <v>82</v>
      </c>
    </row>
    <row r="345" s="12" customFormat="1" ht="22.8" customHeight="1">
      <c r="A345" s="12"/>
      <c r="B345" s="184"/>
      <c r="C345" s="185"/>
      <c r="D345" s="186" t="s">
        <v>71</v>
      </c>
      <c r="E345" s="197" t="s">
        <v>1279</v>
      </c>
      <c r="F345" s="197" t="s">
        <v>1280</v>
      </c>
      <c r="G345" s="185"/>
      <c r="H345" s="185"/>
      <c r="I345" s="185"/>
      <c r="J345" s="198">
        <f>BK345</f>
        <v>12710</v>
      </c>
      <c r="K345" s="185"/>
      <c r="L345" s="189"/>
      <c r="M345" s="190"/>
      <c r="N345" s="191"/>
      <c r="O345" s="191"/>
      <c r="P345" s="192">
        <f>SUM(P346:P347)</f>
        <v>0</v>
      </c>
      <c r="Q345" s="191"/>
      <c r="R345" s="192">
        <f>SUM(R346:R347)</f>
        <v>0</v>
      </c>
      <c r="S345" s="191"/>
      <c r="T345" s="193">
        <f>SUM(T346:T347)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194" t="s">
        <v>80</v>
      </c>
      <c r="AT345" s="195" t="s">
        <v>71</v>
      </c>
      <c r="AU345" s="195" t="s">
        <v>80</v>
      </c>
      <c r="AY345" s="194" t="s">
        <v>142</v>
      </c>
      <c r="BK345" s="196">
        <f>SUM(BK346:BK347)</f>
        <v>12710</v>
      </c>
    </row>
    <row r="346" s="2" customFormat="1" ht="16.5" customHeight="1">
      <c r="A346" s="34"/>
      <c r="B346" s="35"/>
      <c r="C346" s="199" t="s">
        <v>72</v>
      </c>
      <c r="D346" s="199" t="s">
        <v>145</v>
      </c>
      <c r="E346" s="200" t="s">
        <v>1281</v>
      </c>
      <c r="F346" s="201" t="s">
        <v>1282</v>
      </c>
      <c r="G346" s="202" t="s">
        <v>843</v>
      </c>
      <c r="H346" s="203">
        <v>1</v>
      </c>
      <c r="I346" s="204">
        <v>12710</v>
      </c>
      <c r="J346" s="204">
        <f>ROUND(I346*H346,2)</f>
        <v>12710</v>
      </c>
      <c r="K346" s="201" t="s">
        <v>17</v>
      </c>
      <c r="L346" s="40"/>
      <c r="M346" s="205" t="s">
        <v>17</v>
      </c>
      <c r="N346" s="206" t="s">
        <v>43</v>
      </c>
      <c r="O346" s="207">
        <v>0</v>
      </c>
      <c r="P346" s="207">
        <f>O346*H346</f>
        <v>0</v>
      </c>
      <c r="Q346" s="207">
        <v>0</v>
      </c>
      <c r="R346" s="207">
        <f>Q346*H346</f>
        <v>0</v>
      </c>
      <c r="S346" s="207">
        <v>0</v>
      </c>
      <c r="T346" s="208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09" t="s">
        <v>150</v>
      </c>
      <c r="AT346" s="209" t="s">
        <v>145</v>
      </c>
      <c r="AU346" s="209" t="s">
        <v>82</v>
      </c>
      <c r="AY346" s="19" t="s">
        <v>142</v>
      </c>
      <c r="BE346" s="210">
        <f>IF(N346="základní",J346,0)</f>
        <v>12710</v>
      </c>
      <c r="BF346" s="210">
        <f>IF(N346="snížená",J346,0)</f>
        <v>0</v>
      </c>
      <c r="BG346" s="210">
        <f>IF(N346="zákl. přenesená",J346,0)</f>
        <v>0</v>
      </c>
      <c r="BH346" s="210">
        <f>IF(N346="sníž. přenesená",J346,0)</f>
        <v>0</v>
      </c>
      <c r="BI346" s="210">
        <f>IF(N346="nulová",J346,0)</f>
        <v>0</v>
      </c>
      <c r="BJ346" s="19" t="s">
        <v>80</v>
      </c>
      <c r="BK346" s="210">
        <f>ROUND(I346*H346,2)</f>
        <v>12710</v>
      </c>
      <c r="BL346" s="19" t="s">
        <v>150</v>
      </c>
      <c r="BM346" s="209" t="s">
        <v>1283</v>
      </c>
    </row>
    <row r="347" s="2" customFormat="1">
      <c r="A347" s="34"/>
      <c r="B347" s="35"/>
      <c r="C347" s="36"/>
      <c r="D347" s="211" t="s">
        <v>152</v>
      </c>
      <c r="E347" s="36"/>
      <c r="F347" s="212" t="s">
        <v>1284</v>
      </c>
      <c r="G347" s="36"/>
      <c r="H347" s="36"/>
      <c r="I347" s="36"/>
      <c r="J347" s="36"/>
      <c r="K347" s="36"/>
      <c r="L347" s="40"/>
      <c r="M347" s="213"/>
      <c r="N347" s="214"/>
      <c r="O347" s="79"/>
      <c r="P347" s="79"/>
      <c r="Q347" s="79"/>
      <c r="R347" s="79"/>
      <c r="S347" s="79"/>
      <c r="T347" s="80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9" t="s">
        <v>152</v>
      </c>
      <c r="AU347" s="19" t="s">
        <v>82</v>
      </c>
    </row>
    <row r="348" s="12" customFormat="1" ht="22.8" customHeight="1">
      <c r="A348" s="12"/>
      <c r="B348" s="184"/>
      <c r="C348" s="185"/>
      <c r="D348" s="186" t="s">
        <v>71</v>
      </c>
      <c r="E348" s="197" t="s">
        <v>1285</v>
      </c>
      <c r="F348" s="197" t="s">
        <v>1286</v>
      </c>
      <c r="G348" s="185"/>
      <c r="H348" s="185"/>
      <c r="I348" s="185"/>
      <c r="J348" s="198">
        <f>BK348</f>
        <v>2552</v>
      </c>
      <c r="K348" s="185"/>
      <c r="L348" s="189"/>
      <c r="M348" s="190"/>
      <c r="N348" s="191"/>
      <c r="O348" s="191"/>
      <c r="P348" s="192">
        <f>SUM(P349:P350)</f>
        <v>0</v>
      </c>
      <c r="Q348" s="191"/>
      <c r="R348" s="192">
        <f>SUM(R349:R350)</f>
        <v>0</v>
      </c>
      <c r="S348" s="191"/>
      <c r="T348" s="193">
        <f>SUM(T349:T350)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194" t="s">
        <v>80</v>
      </c>
      <c r="AT348" s="195" t="s">
        <v>71</v>
      </c>
      <c r="AU348" s="195" t="s">
        <v>80</v>
      </c>
      <c r="AY348" s="194" t="s">
        <v>142</v>
      </c>
      <c r="BK348" s="196">
        <f>SUM(BK349:BK350)</f>
        <v>2552</v>
      </c>
    </row>
    <row r="349" s="2" customFormat="1" ht="16.5" customHeight="1">
      <c r="A349" s="34"/>
      <c r="B349" s="35"/>
      <c r="C349" s="199" t="s">
        <v>72</v>
      </c>
      <c r="D349" s="199" t="s">
        <v>145</v>
      </c>
      <c r="E349" s="200" t="s">
        <v>1287</v>
      </c>
      <c r="F349" s="201" t="s">
        <v>1288</v>
      </c>
      <c r="G349" s="202" t="s">
        <v>843</v>
      </c>
      <c r="H349" s="203">
        <v>2</v>
      </c>
      <c r="I349" s="204">
        <v>1276</v>
      </c>
      <c r="J349" s="204">
        <f>ROUND(I349*H349,2)</f>
        <v>2552</v>
      </c>
      <c r="K349" s="201" t="s">
        <v>17</v>
      </c>
      <c r="L349" s="40"/>
      <c r="M349" s="205" t="s">
        <v>17</v>
      </c>
      <c r="N349" s="206" t="s">
        <v>43</v>
      </c>
      <c r="O349" s="207">
        <v>0</v>
      </c>
      <c r="P349" s="207">
        <f>O349*H349</f>
        <v>0</v>
      </c>
      <c r="Q349" s="207">
        <v>0</v>
      </c>
      <c r="R349" s="207">
        <f>Q349*H349</f>
        <v>0</v>
      </c>
      <c r="S349" s="207">
        <v>0</v>
      </c>
      <c r="T349" s="208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209" t="s">
        <v>150</v>
      </c>
      <c r="AT349" s="209" t="s">
        <v>145</v>
      </c>
      <c r="AU349" s="209" t="s">
        <v>82</v>
      </c>
      <c r="AY349" s="19" t="s">
        <v>142</v>
      </c>
      <c r="BE349" s="210">
        <f>IF(N349="základní",J349,0)</f>
        <v>2552</v>
      </c>
      <c r="BF349" s="210">
        <f>IF(N349="snížená",J349,0)</f>
        <v>0</v>
      </c>
      <c r="BG349" s="210">
        <f>IF(N349="zákl. přenesená",J349,0)</f>
        <v>0</v>
      </c>
      <c r="BH349" s="210">
        <f>IF(N349="sníž. přenesená",J349,0)</f>
        <v>0</v>
      </c>
      <c r="BI349" s="210">
        <f>IF(N349="nulová",J349,0)</f>
        <v>0</v>
      </c>
      <c r="BJ349" s="19" t="s">
        <v>80</v>
      </c>
      <c r="BK349" s="210">
        <f>ROUND(I349*H349,2)</f>
        <v>2552</v>
      </c>
      <c r="BL349" s="19" t="s">
        <v>150</v>
      </c>
      <c r="BM349" s="209" t="s">
        <v>1289</v>
      </c>
    </row>
    <row r="350" s="2" customFormat="1">
      <c r="A350" s="34"/>
      <c r="B350" s="35"/>
      <c r="C350" s="36"/>
      <c r="D350" s="211" t="s">
        <v>152</v>
      </c>
      <c r="E350" s="36"/>
      <c r="F350" s="212" t="s">
        <v>1288</v>
      </c>
      <c r="G350" s="36"/>
      <c r="H350" s="36"/>
      <c r="I350" s="36"/>
      <c r="J350" s="36"/>
      <c r="K350" s="36"/>
      <c r="L350" s="40"/>
      <c r="M350" s="213"/>
      <c r="N350" s="214"/>
      <c r="O350" s="79"/>
      <c r="P350" s="79"/>
      <c r="Q350" s="79"/>
      <c r="R350" s="79"/>
      <c r="S350" s="79"/>
      <c r="T350" s="80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9" t="s">
        <v>152</v>
      </c>
      <c r="AU350" s="19" t="s">
        <v>82</v>
      </c>
    </row>
    <row r="351" s="12" customFormat="1" ht="25.92" customHeight="1">
      <c r="A351" s="12"/>
      <c r="B351" s="184"/>
      <c r="C351" s="185"/>
      <c r="D351" s="186" t="s">
        <v>71</v>
      </c>
      <c r="E351" s="187" t="s">
        <v>1290</v>
      </c>
      <c r="F351" s="187" t="s">
        <v>1291</v>
      </c>
      <c r="G351" s="185"/>
      <c r="H351" s="185"/>
      <c r="I351" s="185"/>
      <c r="J351" s="188">
        <f>BK351</f>
        <v>7400.3999999999996</v>
      </c>
      <c r="K351" s="185"/>
      <c r="L351" s="189"/>
      <c r="M351" s="190"/>
      <c r="N351" s="191"/>
      <c r="O351" s="191"/>
      <c r="P351" s="192">
        <f>P352+P361+P364+P381</f>
        <v>0</v>
      </c>
      <c r="Q351" s="191"/>
      <c r="R351" s="192">
        <f>R352+R361+R364+R381</f>
        <v>0</v>
      </c>
      <c r="S351" s="191"/>
      <c r="T351" s="193">
        <f>T352+T361+T364+T381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194" t="s">
        <v>80</v>
      </c>
      <c r="AT351" s="195" t="s">
        <v>71</v>
      </c>
      <c r="AU351" s="195" t="s">
        <v>72</v>
      </c>
      <c r="AY351" s="194" t="s">
        <v>142</v>
      </c>
      <c r="BK351" s="196">
        <f>BK352+BK361+BK364+BK381</f>
        <v>7400.3999999999996</v>
      </c>
    </row>
    <row r="352" s="12" customFormat="1" ht="22.8" customHeight="1">
      <c r="A352" s="12"/>
      <c r="B352" s="184"/>
      <c r="C352" s="185"/>
      <c r="D352" s="186" t="s">
        <v>71</v>
      </c>
      <c r="E352" s="197" t="s">
        <v>1292</v>
      </c>
      <c r="F352" s="197" t="s">
        <v>1293</v>
      </c>
      <c r="G352" s="185"/>
      <c r="H352" s="185"/>
      <c r="I352" s="185"/>
      <c r="J352" s="198">
        <f>BK352</f>
        <v>1943</v>
      </c>
      <c r="K352" s="185"/>
      <c r="L352" s="189"/>
      <c r="M352" s="190"/>
      <c r="N352" s="191"/>
      <c r="O352" s="191"/>
      <c r="P352" s="192">
        <f>SUM(P353:P360)</f>
        <v>0</v>
      </c>
      <c r="Q352" s="191"/>
      <c r="R352" s="192">
        <f>SUM(R353:R360)</f>
        <v>0</v>
      </c>
      <c r="S352" s="191"/>
      <c r="T352" s="193">
        <f>SUM(T353:T360)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194" t="s">
        <v>80</v>
      </c>
      <c r="AT352" s="195" t="s">
        <v>71</v>
      </c>
      <c r="AU352" s="195" t="s">
        <v>80</v>
      </c>
      <c r="AY352" s="194" t="s">
        <v>142</v>
      </c>
      <c r="BK352" s="196">
        <f>SUM(BK353:BK360)</f>
        <v>1943</v>
      </c>
    </row>
    <row r="353" s="2" customFormat="1" ht="16.5" customHeight="1">
      <c r="A353" s="34"/>
      <c r="B353" s="35"/>
      <c r="C353" s="199" t="s">
        <v>72</v>
      </c>
      <c r="D353" s="199" t="s">
        <v>145</v>
      </c>
      <c r="E353" s="200" t="s">
        <v>1294</v>
      </c>
      <c r="F353" s="201" t="s">
        <v>1295</v>
      </c>
      <c r="G353" s="202" t="s">
        <v>148</v>
      </c>
      <c r="H353" s="203">
        <v>6</v>
      </c>
      <c r="I353" s="204">
        <v>165</v>
      </c>
      <c r="J353" s="204">
        <f>ROUND(I353*H353,2)</f>
        <v>990</v>
      </c>
      <c r="K353" s="201" t="s">
        <v>17</v>
      </c>
      <c r="L353" s="40"/>
      <c r="M353" s="205" t="s">
        <v>17</v>
      </c>
      <c r="N353" s="206" t="s">
        <v>43</v>
      </c>
      <c r="O353" s="207">
        <v>0</v>
      </c>
      <c r="P353" s="207">
        <f>O353*H353</f>
        <v>0</v>
      </c>
      <c r="Q353" s="207">
        <v>0</v>
      </c>
      <c r="R353" s="207">
        <f>Q353*H353</f>
        <v>0</v>
      </c>
      <c r="S353" s="207">
        <v>0</v>
      </c>
      <c r="T353" s="208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209" t="s">
        <v>150</v>
      </c>
      <c r="AT353" s="209" t="s">
        <v>145</v>
      </c>
      <c r="AU353" s="209" t="s">
        <v>82</v>
      </c>
      <c r="AY353" s="19" t="s">
        <v>142</v>
      </c>
      <c r="BE353" s="210">
        <f>IF(N353="základní",J353,0)</f>
        <v>990</v>
      </c>
      <c r="BF353" s="210">
        <f>IF(N353="snížená",J353,0)</f>
        <v>0</v>
      </c>
      <c r="BG353" s="210">
        <f>IF(N353="zákl. přenesená",J353,0)</f>
        <v>0</v>
      </c>
      <c r="BH353" s="210">
        <f>IF(N353="sníž. přenesená",J353,0)</f>
        <v>0</v>
      </c>
      <c r="BI353" s="210">
        <f>IF(N353="nulová",J353,0)</f>
        <v>0</v>
      </c>
      <c r="BJ353" s="19" t="s">
        <v>80</v>
      </c>
      <c r="BK353" s="210">
        <f>ROUND(I353*H353,2)</f>
        <v>990</v>
      </c>
      <c r="BL353" s="19" t="s">
        <v>150</v>
      </c>
      <c r="BM353" s="209" t="s">
        <v>1296</v>
      </c>
    </row>
    <row r="354" s="2" customFormat="1">
      <c r="A354" s="34"/>
      <c r="B354" s="35"/>
      <c r="C354" s="36"/>
      <c r="D354" s="211" t="s">
        <v>152</v>
      </c>
      <c r="E354" s="36"/>
      <c r="F354" s="212" t="s">
        <v>1295</v>
      </c>
      <c r="G354" s="36"/>
      <c r="H354" s="36"/>
      <c r="I354" s="36"/>
      <c r="J354" s="36"/>
      <c r="K354" s="36"/>
      <c r="L354" s="40"/>
      <c r="M354" s="213"/>
      <c r="N354" s="214"/>
      <c r="O354" s="79"/>
      <c r="P354" s="79"/>
      <c r="Q354" s="79"/>
      <c r="R354" s="79"/>
      <c r="S354" s="79"/>
      <c r="T354" s="80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9" t="s">
        <v>152</v>
      </c>
      <c r="AU354" s="19" t="s">
        <v>82</v>
      </c>
    </row>
    <row r="355" s="2" customFormat="1" ht="16.5" customHeight="1">
      <c r="A355" s="34"/>
      <c r="B355" s="35"/>
      <c r="C355" s="199" t="s">
        <v>72</v>
      </c>
      <c r="D355" s="199" t="s">
        <v>145</v>
      </c>
      <c r="E355" s="200" t="s">
        <v>1297</v>
      </c>
      <c r="F355" s="201" t="s">
        <v>1298</v>
      </c>
      <c r="G355" s="202" t="s">
        <v>148</v>
      </c>
      <c r="H355" s="203">
        <v>2</v>
      </c>
      <c r="I355" s="204">
        <v>121</v>
      </c>
      <c r="J355" s="204">
        <f>ROUND(I355*H355,2)</f>
        <v>242</v>
      </c>
      <c r="K355" s="201" t="s">
        <v>17</v>
      </c>
      <c r="L355" s="40"/>
      <c r="M355" s="205" t="s">
        <v>17</v>
      </c>
      <c r="N355" s="206" t="s">
        <v>43</v>
      </c>
      <c r="O355" s="207">
        <v>0</v>
      </c>
      <c r="P355" s="207">
        <f>O355*H355</f>
        <v>0</v>
      </c>
      <c r="Q355" s="207">
        <v>0</v>
      </c>
      <c r="R355" s="207">
        <f>Q355*H355</f>
        <v>0</v>
      </c>
      <c r="S355" s="207">
        <v>0</v>
      </c>
      <c r="T355" s="20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209" t="s">
        <v>150</v>
      </c>
      <c r="AT355" s="209" t="s">
        <v>145</v>
      </c>
      <c r="AU355" s="209" t="s">
        <v>82</v>
      </c>
      <c r="AY355" s="19" t="s">
        <v>142</v>
      </c>
      <c r="BE355" s="210">
        <f>IF(N355="základní",J355,0)</f>
        <v>242</v>
      </c>
      <c r="BF355" s="210">
        <f>IF(N355="snížená",J355,0)</f>
        <v>0</v>
      </c>
      <c r="BG355" s="210">
        <f>IF(N355="zákl. přenesená",J355,0)</f>
        <v>0</v>
      </c>
      <c r="BH355" s="210">
        <f>IF(N355="sníž. přenesená",J355,0)</f>
        <v>0</v>
      </c>
      <c r="BI355" s="210">
        <f>IF(N355="nulová",J355,0)</f>
        <v>0</v>
      </c>
      <c r="BJ355" s="19" t="s">
        <v>80</v>
      </c>
      <c r="BK355" s="210">
        <f>ROUND(I355*H355,2)</f>
        <v>242</v>
      </c>
      <c r="BL355" s="19" t="s">
        <v>150</v>
      </c>
      <c r="BM355" s="209" t="s">
        <v>1299</v>
      </c>
    </row>
    <row r="356" s="2" customFormat="1">
      <c r="A356" s="34"/>
      <c r="B356" s="35"/>
      <c r="C356" s="36"/>
      <c r="D356" s="211" t="s">
        <v>152</v>
      </c>
      <c r="E356" s="36"/>
      <c r="F356" s="212" t="s">
        <v>1298</v>
      </c>
      <c r="G356" s="36"/>
      <c r="H356" s="36"/>
      <c r="I356" s="36"/>
      <c r="J356" s="36"/>
      <c r="K356" s="36"/>
      <c r="L356" s="40"/>
      <c r="M356" s="213"/>
      <c r="N356" s="214"/>
      <c r="O356" s="79"/>
      <c r="P356" s="79"/>
      <c r="Q356" s="79"/>
      <c r="R356" s="79"/>
      <c r="S356" s="79"/>
      <c r="T356" s="80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9" t="s">
        <v>152</v>
      </c>
      <c r="AU356" s="19" t="s">
        <v>82</v>
      </c>
    </row>
    <row r="357" s="2" customFormat="1" ht="16.5" customHeight="1">
      <c r="A357" s="34"/>
      <c r="B357" s="35"/>
      <c r="C357" s="199" t="s">
        <v>72</v>
      </c>
      <c r="D357" s="199" t="s">
        <v>145</v>
      </c>
      <c r="E357" s="200" t="s">
        <v>1300</v>
      </c>
      <c r="F357" s="201" t="s">
        <v>1301</v>
      </c>
      <c r="G357" s="202" t="s">
        <v>148</v>
      </c>
      <c r="H357" s="203">
        <v>20</v>
      </c>
      <c r="I357" s="204">
        <v>34.100000000000001</v>
      </c>
      <c r="J357" s="204">
        <f>ROUND(I357*H357,2)</f>
        <v>682</v>
      </c>
      <c r="K357" s="201" t="s">
        <v>17</v>
      </c>
      <c r="L357" s="40"/>
      <c r="M357" s="205" t="s">
        <v>17</v>
      </c>
      <c r="N357" s="206" t="s">
        <v>43</v>
      </c>
      <c r="O357" s="207">
        <v>0</v>
      </c>
      <c r="P357" s="207">
        <f>O357*H357</f>
        <v>0</v>
      </c>
      <c r="Q357" s="207">
        <v>0</v>
      </c>
      <c r="R357" s="207">
        <f>Q357*H357</f>
        <v>0</v>
      </c>
      <c r="S357" s="207">
        <v>0</v>
      </c>
      <c r="T357" s="208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209" t="s">
        <v>150</v>
      </c>
      <c r="AT357" s="209" t="s">
        <v>145</v>
      </c>
      <c r="AU357" s="209" t="s">
        <v>82</v>
      </c>
      <c r="AY357" s="19" t="s">
        <v>142</v>
      </c>
      <c r="BE357" s="210">
        <f>IF(N357="základní",J357,0)</f>
        <v>682</v>
      </c>
      <c r="BF357" s="210">
        <f>IF(N357="snížená",J357,0)</f>
        <v>0</v>
      </c>
      <c r="BG357" s="210">
        <f>IF(N357="zákl. přenesená",J357,0)</f>
        <v>0</v>
      </c>
      <c r="BH357" s="210">
        <f>IF(N357="sníž. přenesená",J357,0)</f>
        <v>0</v>
      </c>
      <c r="BI357" s="210">
        <f>IF(N357="nulová",J357,0)</f>
        <v>0</v>
      </c>
      <c r="BJ357" s="19" t="s">
        <v>80</v>
      </c>
      <c r="BK357" s="210">
        <f>ROUND(I357*H357,2)</f>
        <v>682</v>
      </c>
      <c r="BL357" s="19" t="s">
        <v>150</v>
      </c>
      <c r="BM357" s="209" t="s">
        <v>1302</v>
      </c>
    </row>
    <row r="358" s="2" customFormat="1">
      <c r="A358" s="34"/>
      <c r="B358" s="35"/>
      <c r="C358" s="36"/>
      <c r="D358" s="211" t="s">
        <v>152</v>
      </c>
      <c r="E358" s="36"/>
      <c r="F358" s="212" t="s">
        <v>1301</v>
      </c>
      <c r="G358" s="36"/>
      <c r="H358" s="36"/>
      <c r="I358" s="36"/>
      <c r="J358" s="36"/>
      <c r="K358" s="36"/>
      <c r="L358" s="40"/>
      <c r="M358" s="213"/>
      <c r="N358" s="214"/>
      <c r="O358" s="79"/>
      <c r="P358" s="79"/>
      <c r="Q358" s="79"/>
      <c r="R358" s="79"/>
      <c r="S358" s="79"/>
      <c r="T358" s="80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9" t="s">
        <v>152</v>
      </c>
      <c r="AU358" s="19" t="s">
        <v>82</v>
      </c>
    </row>
    <row r="359" s="2" customFormat="1" ht="16.5" customHeight="1">
      <c r="A359" s="34"/>
      <c r="B359" s="35"/>
      <c r="C359" s="199" t="s">
        <v>72</v>
      </c>
      <c r="D359" s="199" t="s">
        <v>145</v>
      </c>
      <c r="E359" s="200" t="s">
        <v>1303</v>
      </c>
      <c r="F359" s="201" t="s">
        <v>1304</v>
      </c>
      <c r="G359" s="202" t="s">
        <v>148</v>
      </c>
      <c r="H359" s="203">
        <v>10</v>
      </c>
      <c r="I359" s="204">
        <v>2.8999999999999999</v>
      </c>
      <c r="J359" s="204">
        <f>ROUND(I359*H359,2)</f>
        <v>29</v>
      </c>
      <c r="K359" s="201" t="s">
        <v>17</v>
      </c>
      <c r="L359" s="40"/>
      <c r="M359" s="205" t="s">
        <v>17</v>
      </c>
      <c r="N359" s="206" t="s">
        <v>43</v>
      </c>
      <c r="O359" s="207">
        <v>0</v>
      </c>
      <c r="P359" s="207">
        <f>O359*H359</f>
        <v>0</v>
      </c>
      <c r="Q359" s="207">
        <v>0</v>
      </c>
      <c r="R359" s="207">
        <f>Q359*H359</f>
        <v>0</v>
      </c>
      <c r="S359" s="207">
        <v>0</v>
      </c>
      <c r="T359" s="208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209" t="s">
        <v>150</v>
      </c>
      <c r="AT359" s="209" t="s">
        <v>145</v>
      </c>
      <c r="AU359" s="209" t="s">
        <v>82</v>
      </c>
      <c r="AY359" s="19" t="s">
        <v>142</v>
      </c>
      <c r="BE359" s="210">
        <f>IF(N359="základní",J359,0)</f>
        <v>29</v>
      </c>
      <c r="BF359" s="210">
        <f>IF(N359="snížená",J359,0)</f>
        <v>0</v>
      </c>
      <c r="BG359" s="210">
        <f>IF(N359="zákl. přenesená",J359,0)</f>
        <v>0</v>
      </c>
      <c r="BH359" s="210">
        <f>IF(N359="sníž. přenesená",J359,0)</f>
        <v>0</v>
      </c>
      <c r="BI359" s="210">
        <f>IF(N359="nulová",J359,0)</f>
        <v>0</v>
      </c>
      <c r="BJ359" s="19" t="s">
        <v>80</v>
      </c>
      <c r="BK359" s="210">
        <f>ROUND(I359*H359,2)</f>
        <v>29</v>
      </c>
      <c r="BL359" s="19" t="s">
        <v>150</v>
      </c>
      <c r="BM359" s="209" t="s">
        <v>1305</v>
      </c>
    </row>
    <row r="360" s="2" customFormat="1">
      <c r="A360" s="34"/>
      <c r="B360" s="35"/>
      <c r="C360" s="36"/>
      <c r="D360" s="211" t="s">
        <v>152</v>
      </c>
      <c r="E360" s="36"/>
      <c r="F360" s="212" t="s">
        <v>1304</v>
      </c>
      <c r="G360" s="36"/>
      <c r="H360" s="36"/>
      <c r="I360" s="36"/>
      <c r="J360" s="36"/>
      <c r="K360" s="36"/>
      <c r="L360" s="40"/>
      <c r="M360" s="213"/>
      <c r="N360" s="214"/>
      <c r="O360" s="79"/>
      <c r="P360" s="79"/>
      <c r="Q360" s="79"/>
      <c r="R360" s="79"/>
      <c r="S360" s="79"/>
      <c r="T360" s="80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9" t="s">
        <v>152</v>
      </c>
      <c r="AU360" s="19" t="s">
        <v>82</v>
      </c>
    </row>
    <row r="361" s="12" customFormat="1" ht="22.8" customHeight="1">
      <c r="A361" s="12"/>
      <c r="B361" s="184"/>
      <c r="C361" s="185"/>
      <c r="D361" s="186" t="s">
        <v>71</v>
      </c>
      <c r="E361" s="197" t="s">
        <v>1306</v>
      </c>
      <c r="F361" s="197" t="s">
        <v>1307</v>
      </c>
      <c r="G361" s="185"/>
      <c r="H361" s="185"/>
      <c r="I361" s="185"/>
      <c r="J361" s="198">
        <f>BK361</f>
        <v>1326</v>
      </c>
      <c r="K361" s="185"/>
      <c r="L361" s="189"/>
      <c r="M361" s="190"/>
      <c r="N361" s="191"/>
      <c r="O361" s="191"/>
      <c r="P361" s="192">
        <f>SUM(P362:P363)</f>
        <v>0</v>
      </c>
      <c r="Q361" s="191"/>
      <c r="R361" s="192">
        <f>SUM(R362:R363)</f>
        <v>0</v>
      </c>
      <c r="S361" s="191"/>
      <c r="T361" s="193">
        <f>SUM(T362:T363)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194" t="s">
        <v>80</v>
      </c>
      <c r="AT361" s="195" t="s">
        <v>71</v>
      </c>
      <c r="AU361" s="195" t="s">
        <v>80</v>
      </c>
      <c r="AY361" s="194" t="s">
        <v>142</v>
      </c>
      <c r="BK361" s="196">
        <f>SUM(BK362:BK363)</f>
        <v>1326</v>
      </c>
    </row>
    <row r="362" s="2" customFormat="1" ht="16.5" customHeight="1">
      <c r="A362" s="34"/>
      <c r="B362" s="35"/>
      <c r="C362" s="199" t="s">
        <v>72</v>
      </c>
      <c r="D362" s="199" t="s">
        <v>145</v>
      </c>
      <c r="E362" s="200" t="s">
        <v>1308</v>
      </c>
      <c r="F362" s="201" t="s">
        <v>1309</v>
      </c>
      <c r="G362" s="202" t="s">
        <v>843</v>
      </c>
      <c r="H362" s="203">
        <v>1</v>
      </c>
      <c r="I362" s="204">
        <v>1326</v>
      </c>
      <c r="J362" s="204">
        <f>ROUND(I362*H362,2)</f>
        <v>1326</v>
      </c>
      <c r="K362" s="201" t="s">
        <v>17</v>
      </c>
      <c r="L362" s="40"/>
      <c r="M362" s="205" t="s">
        <v>17</v>
      </c>
      <c r="N362" s="206" t="s">
        <v>43</v>
      </c>
      <c r="O362" s="207">
        <v>0</v>
      </c>
      <c r="P362" s="207">
        <f>O362*H362</f>
        <v>0</v>
      </c>
      <c r="Q362" s="207">
        <v>0</v>
      </c>
      <c r="R362" s="207">
        <f>Q362*H362</f>
        <v>0</v>
      </c>
      <c r="S362" s="207">
        <v>0</v>
      </c>
      <c r="T362" s="208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209" t="s">
        <v>150</v>
      </c>
      <c r="AT362" s="209" t="s">
        <v>145</v>
      </c>
      <c r="AU362" s="209" t="s">
        <v>82</v>
      </c>
      <c r="AY362" s="19" t="s">
        <v>142</v>
      </c>
      <c r="BE362" s="210">
        <f>IF(N362="základní",J362,0)</f>
        <v>1326</v>
      </c>
      <c r="BF362" s="210">
        <f>IF(N362="snížená",J362,0)</f>
        <v>0</v>
      </c>
      <c r="BG362" s="210">
        <f>IF(N362="zákl. přenesená",J362,0)</f>
        <v>0</v>
      </c>
      <c r="BH362" s="210">
        <f>IF(N362="sníž. přenesená",J362,0)</f>
        <v>0</v>
      </c>
      <c r="BI362" s="210">
        <f>IF(N362="nulová",J362,0)</f>
        <v>0</v>
      </c>
      <c r="BJ362" s="19" t="s">
        <v>80</v>
      </c>
      <c r="BK362" s="210">
        <f>ROUND(I362*H362,2)</f>
        <v>1326</v>
      </c>
      <c r="BL362" s="19" t="s">
        <v>150</v>
      </c>
      <c r="BM362" s="209" t="s">
        <v>1310</v>
      </c>
    </row>
    <row r="363" s="2" customFormat="1">
      <c r="A363" s="34"/>
      <c r="B363" s="35"/>
      <c r="C363" s="36"/>
      <c r="D363" s="211" t="s">
        <v>152</v>
      </c>
      <c r="E363" s="36"/>
      <c r="F363" s="212" t="s">
        <v>1309</v>
      </c>
      <c r="G363" s="36"/>
      <c r="H363" s="36"/>
      <c r="I363" s="36"/>
      <c r="J363" s="36"/>
      <c r="K363" s="36"/>
      <c r="L363" s="40"/>
      <c r="M363" s="213"/>
      <c r="N363" s="214"/>
      <c r="O363" s="79"/>
      <c r="P363" s="79"/>
      <c r="Q363" s="79"/>
      <c r="R363" s="79"/>
      <c r="S363" s="79"/>
      <c r="T363" s="80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9" t="s">
        <v>152</v>
      </c>
      <c r="AU363" s="19" t="s">
        <v>82</v>
      </c>
    </row>
    <row r="364" s="12" customFormat="1" ht="22.8" customHeight="1">
      <c r="A364" s="12"/>
      <c r="B364" s="184"/>
      <c r="C364" s="185"/>
      <c r="D364" s="186" t="s">
        <v>71</v>
      </c>
      <c r="E364" s="197" t="s">
        <v>1311</v>
      </c>
      <c r="F364" s="197" t="s">
        <v>1312</v>
      </c>
      <c r="G364" s="185"/>
      <c r="H364" s="185"/>
      <c r="I364" s="185"/>
      <c r="J364" s="198">
        <f>BK364</f>
        <v>3171.3999999999996</v>
      </c>
      <c r="K364" s="185"/>
      <c r="L364" s="189"/>
      <c r="M364" s="190"/>
      <c r="N364" s="191"/>
      <c r="O364" s="191"/>
      <c r="P364" s="192">
        <f>SUM(P365:P380)</f>
        <v>0</v>
      </c>
      <c r="Q364" s="191"/>
      <c r="R364" s="192">
        <f>SUM(R365:R380)</f>
        <v>0</v>
      </c>
      <c r="S364" s="191"/>
      <c r="T364" s="193">
        <f>SUM(T365:T380)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194" t="s">
        <v>80</v>
      </c>
      <c r="AT364" s="195" t="s">
        <v>71</v>
      </c>
      <c r="AU364" s="195" t="s">
        <v>80</v>
      </c>
      <c r="AY364" s="194" t="s">
        <v>142</v>
      </c>
      <c r="BK364" s="196">
        <f>SUM(BK365:BK380)</f>
        <v>3171.3999999999996</v>
      </c>
    </row>
    <row r="365" s="2" customFormat="1" ht="16.5" customHeight="1">
      <c r="A365" s="34"/>
      <c r="B365" s="35"/>
      <c r="C365" s="199" t="s">
        <v>72</v>
      </c>
      <c r="D365" s="199" t="s">
        <v>145</v>
      </c>
      <c r="E365" s="200" t="s">
        <v>1313</v>
      </c>
      <c r="F365" s="201" t="s">
        <v>1314</v>
      </c>
      <c r="G365" s="202" t="s">
        <v>843</v>
      </c>
      <c r="H365" s="203">
        <v>1</v>
      </c>
      <c r="I365" s="204">
        <v>331</v>
      </c>
      <c r="J365" s="204">
        <f>ROUND(I365*H365,2)</f>
        <v>331</v>
      </c>
      <c r="K365" s="201" t="s">
        <v>17</v>
      </c>
      <c r="L365" s="40"/>
      <c r="M365" s="205" t="s">
        <v>17</v>
      </c>
      <c r="N365" s="206" t="s">
        <v>43</v>
      </c>
      <c r="O365" s="207">
        <v>0</v>
      </c>
      <c r="P365" s="207">
        <f>O365*H365</f>
        <v>0</v>
      </c>
      <c r="Q365" s="207">
        <v>0</v>
      </c>
      <c r="R365" s="207">
        <f>Q365*H365</f>
        <v>0</v>
      </c>
      <c r="S365" s="207">
        <v>0</v>
      </c>
      <c r="T365" s="208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209" t="s">
        <v>150</v>
      </c>
      <c r="AT365" s="209" t="s">
        <v>145</v>
      </c>
      <c r="AU365" s="209" t="s">
        <v>82</v>
      </c>
      <c r="AY365" s="19" t="s">
        <v>142</v>
      </c>
      <c r="BE365" s="210">
        <f>IF(N365="základní",J365,0)</f>
        <v>331</v>
      </c>
      <c r="BF365" s="210">
        <f>IF(N365="snížená",J365,0)</f>
        <v>0</v>
      </c>
      <c r="BG365" s="210">
        <f>IF(N365="zákl. přenesená",J365,0)</f>
        <v>0</v>
      </c>
      <c r="BH365" s="210">
        <f>IF(N365="sníž. přenesená",J365,0)</f>
        <v>0</v>
      </c>
      <c r="BI365" s="210">
        <f>IF(N365="nulová",J365,0)</f>
        <v>0</v>
      </c>
      <c r="BJ365" s="19" t="s">
        <v>80</v>
      </c>
      <c r="BK365" s="210">
        <f>ROUND(I365*H365,2)</f>
        <v>331</v>
      </c>
      <c r="BL365" s="19" t="s">
        <v>150</v>
      </c>
      <c r="BM365" s="209" t="s">
        <v>1315</v>
      </c>
    </row>
    <row r="366" s="2" customFormat="1">
      <c r="A366" s="34"/>
      <c r="B366" s="35"/>
      <c r="C366" s="36"/>
      <c r="D366" s="211" t="s">
        <v>152</v>
      </c>
      <c r="E366" s="36"/>
      <c r="F366" s="212" t="s">
        <v>1314</v>
      </c>
      <c r="G366" s="36"/>
      <c r="H366" s="36"/>
      <c r="I366" s="36"/>
      <c r="J366" s="36"/>
      <c r="K366" s="36"/>
      <c r="L366" s="40"/>
      <c r="M366" s="213"/>
      <c r="N366" s="214"/>
      <c r="O366" s="79"/>
      <c r="P366" s="79"/>
      <c r="Q366" s="79"/>
      <c r="R366" s="79"/>
      <c r="S366" s="79"/>
      <c r="T366" s="80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9" t="s">
        <v>152</v>
      </c>
      <c r="AU366" s="19" t="s">
        <v>82</v>
      </c>
    </row>
    <row r="367" s="2" customFormat="1" ht="16.5" customHeight="1">
      <c r="A367" s="34"/>
      <c r="B367" s="35"/>
      <c r="C367" s="199" t="s">
        <v>72</v>
      </c>
      <c r="D367" s="199" t="s">
        <v>145</v>
      </c>
      <c r="E367" s="200" t="s">
        <v>1316</v>
      </c>
      <c r="F367" s="201" t="s">
        <v>1317</v>
      </c>
      <c r="G367" s="202" t="s">
        <v>598</v>
      </c>
      <c r="H367" s="203">
        <v>25</v>
      </c>
      <c r="I367" s="204">
        <v>72</v>
      </c>
      <c r="J367" s="204">
        <f>ROUND(I367*H367,2)</f>
        <v>1800</v>
      </c>
      <c r="K367" s="201" t="s">
        <v>17</v>
      </c>
      <c r="L367" s="40"/>
      <c r="M367" s="205" t="s">
        <v>17</v>
      </c>
      <c r="N367" s="206" t="s">
        <v>43</v>
      </c>
      <c r="O367" s="207">
        <v>0</v>
      </c>
      <c r="P367" s="207">
        <f>O367*H367</f>
        <v>0</v>
      </c>
      <c r="Q367" s="207">
        <v>0</v>
      </c>
      <c r="R367" s="207">
        <f>Q367*H367</f>
        <v>0</v>
      </c>
      <c r="S367" s="207">
        <v>0</v>
      </c>
      <c r="T367" s="208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209" t="s">
        <v>150</v>
      </c>
      <c r="AT367" s="209" t="s">
        <v>145</v>
      </c>
      <c r="AU367" s="209" t="s">
        <v>82</v>
      </c>
      <c r="AY367" s="19" t="s">
        <v>142</v>
      </c>
      <c r="BE367" s="210">
        <f>IF(N367="základní",J367,0)</f>
        <v>1800</v>
      </c>
      <c r="BF367" s="210">
        <f>IF(N367="snížená",J367,0)</f>
        <v>0</v>
      </c>
      <c r="BG367" s="210">
        <f>IF(N367="zákl. přenesená",J367,0)</f>
        <v>0</v>
      </c>
      <c r="BH367" s="210">
        <f>IF(N367="sníž. přenesená",J367,0)</f>
        <v>0</v>
      </c>
      <c r="BI367" s="210">
        <f>IF(N367="nulová",J367,0)</f>
        <v>0</v>
      </c>
      <c r="BJ367" s="19" t="s">
        <v>80</v>
      </c>
      <c r="BK367" s="210">
        <f>ROUND(I367*H367,2)</f>
        <v>1800</v>
      </c>
      <c r="BL367" s="19" t="s">
        <v>150</v>
      </c>
      <c r="BM367" s="209" t="s">
        <v>1318</v>
      </c>
    </row>
    <row r="368" s="2" customFormat="1">
      <c r="A368" s="34"/>
      <c r="B368" s="35"/>
      <c r="C368" s="36"/>
      <c r="D368" s="211" t="s">
        <v>152</v>
      </c>
      <c r="E368" s="36"/>
      <c r="F368" s="212" t="s">
        <v>1317</v>
      </c>
      <c r="G368" s="36"/>
      <c r="H368" s="36"/>
      <c r="I368" s="36"/>
      <c r="J368" s="36"/>
      <c r="K368" s="36"/>
      <c r="L368" s="40"/>
      <c r="M368" s="213"/>
      <c r="N368" s="214"/>
      <c r="O368" s="79"/>
      <c r="P368" s="79"/>
      <c r="Q368" s="79"/>
      <c r="R368" s="79"/>
      <c r="S368" s="79"/>
      <c r="T368" s="80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9" t="s">
        <v>152</v>
      </c>
      <c r="AU368" s="19" t="s">
        <v>82</v>
      </c>
    </row>
    <row r="369" s="2" customFormat="1" ht="16.5" customHeight="1">
      <c r="A369" s="34"/>
      <c r="B369" s="35"/>
      <c r="C369" s="199" t="s">
        <v>72</v>
      </c>
      <c r="D369" s="199" t="s">
        <v>145</v>
      </c>
      <c r="E369" s="200" t="s">
        <v>1319</v>
      </c>
      <c r="F369" s="201" t="s">
        <v>1320</v>
      </c>
      <c r="G369" s="202" t="s">
        <v>598</v>
      </c>
      <c r="H369" s="203">
        <v>3</v>
      </c>
      <c r="I369" s="204">
        <v>65.599999999999994</v>
      </c>
      <c r="J369" s="204">
        <f>ROUND(I369*H369,2)</f>
        <v>196.80000000000001</v>
      </c>
      <c r="K369" s="201" t="s">
        <v>17</v>
      </c>
      <c r="L369" s="40"/>
      <c r="M369" s="205" t="s">
        <v>17</v>
      </c>
      <c r="N369" s="206" t="s">
        <v>43</v>
      </c>
      <c r="O369" s="207">
        <v>0</v>
      </c>
      <c r="P369" s="207">
        <f>O369*H369</f>
        <v>0</v>
      </c>
      <c r="Q369" s="207">
        <v>0</v>
      </c>
      <c r="R369" s="207">
        <f>Q369*H369</f>
        <v>0</v>
      </c>
      <c r="S369" s="207">
        <v>0</v>
      </c>
      <c r="T369" s="208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209" t="s">
        <v>150</v>
      </c>
      <c r="AT369" s="209" t="s">
        <v>145</v>
      </c>
      <c r="AU369" s="209" t="s">
        <v>82</v>
      </c>
      <c r="AY369" s="19" t="s">
        <v>142</v>
      </c>
      <c r="BE369" s="210">
        <f>IF(N369="základní",J369,0)</f>
        <v>196.80000000000001</v>
      </c>
      <c r="BF369" s="210">
        <f>IF(N369="snížená",J369,0)</f>
        <v>0</v>
      </c>
      <c r="BG369" s="210">
        <f>IF(N369="zákl. přenesená",J369,0)</f>
        <v>0</v>
      </c>
      <c r="BH369" s="210">
        <f>IF(N369="sníž. přenesená",J369,0)</f>
        <v>0</v>
      </c>
      <c r="BI369" s="210">
        <f>IF(N369="nulová",J369,0)</f>
        <v>0</v>
      </c>
      <c r="BJ369" s="19" t="s">
        <v>80</v>
      </c>
      <c r="BK369" s="210">
        <f>ROUND(I369*H369,2)</f>
        <v>196.80000000000001</v>
      </c>
      <c r="BL369" s="19" t="s">
        <v>150</v>
      </c>
      <c r="BM369" s="209" t="s">
        <v>1321</v>
      </c>
    </row>
    <row r="370" s="2" customFormat="1">
      <c r="A370" s="34"/>
      <c r="B370" s="35"/>
      <c r="C370" s="36"/>
      <c r="D370" s="211" t="s">
        <v>152</v>
      </c>
      <c r="E370" s="36"/>
      <c r="F370" s="212" t="s">
        <v>1320</v>
      </c>
      <c r="G370" s="36"/>
      <c r="H370" s="36"/>
      <c r="I370" s="36"/>
      <c r="J370" s="36"/>
      <c r="K370" s="36"/>
      <c r="L370" s="40"/>
      <c r="M370" s="213"/>
      <c r="N370" s="214"/>
      <c r="O370" s="79"/>
      <c r="P370" s="79"/>
      <c r="Q370" s="79"/>
      <c r="R370" s="79"/>
      <c r="S370" s="79"/>
      <c r="T370" s="80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9" t="s">
        <v>152</v>
      </c>
      <c r="AU370" s="19" t="s">
        <v>82</v>
      </c>
    </row>
    <row r="371" s="2" customFormat="1" ht="16.5" customHeight="1">
      <c r="A371" s="34"/>
      <c r="B371" s="35"/>
      <c r="C371" s="199" t="s">
        <v>72</v>
      </c>
      <c r="D371" s="199" t="s">
        <v>145</v>
      </c>
      <c r="E371" s="200" t="s">
        <v>1322</v>
      </c>
      <c r="F371" s="201" t="s">
        <v>1323</v>
      </c>
      <c r="G371" s="202" t="s">
        <v>843</v>
      </c>
      <c r="H371" s="203">
        <v>2</v>
      </c>
      <c r="I371" s="204">
        <v>75</v>
      </c>
      <c r="J371" s="204">
        <f>ROUND(I371*H371,2)</f>
        <v>150</v>
      </c>
      <c r="K371" s="201" t="s">
        <v>17</v>
      </c>
      <c r="L371" s="40"/>
      <c r="M371" s="205" t="s">
        <v>17</v>
      </c>
      <c r="N371" s="206" t="s">
        <v>43</v>
      </c>
      <c r="O371" s="207">
        <v>0</v>
      </c>
      <c r="P371" s="207">
        <f>O371*H371</f>
        <v>0</v>
      </c>
      <c r="Q371" s="207">
        <v>0</v>
      </c>
      <c r="R371" s="207">
        <f>Q371*H371</f>
        <v>0</v>
      </c>
      <c r="S371" s="207">
        <v>0</v>
      </c>
      <c r="T371" s="208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209" t="s">
        <v>150</v>
      </c>
      <c r="AT371" s="209" t="s">
        <v>145</v>
      </c>
      <c r="AU371" s="209" t="s">
        <v>82</v>
      </c>
      <c r="AY371" s="19" t="s">
        <v>142</v>
      </c>
      <c r="BE371" s="210">
        <f>IF(N371="základní",J371,0)</f>
        <v>150</v>
      </c>
      <c r="BF371" s="210">
        <f>IF(N371="snížená",J371,0)</f>
        <v>0</v>
      </c>
      <c r="BG371" s="210">
        <f>IF(N371="zákl. přenesená",J371,0)</f>
        <v>0</v>
      </c>
      <c r="BH371" s="210">
        <f>IF(N371="sníž. přenesená",J371,0)</f>
        <v>0</v>
      </c>
      <c r="BI371" s="210">
        <f>IF(N371="nulová",J371,0)</f>
        <v>0</v>
      </c>
      <c r="BJ371" s="19" t="s">
        <v>80</v>
      </c>
      <c r="BK371" s="210">
        <f>ROUND(I371*H371,2)</f>
        <v>150</v>
      </c>
      <c r="BL371" s="19" t="s">
        <v>150</v>
      </c>
      <c r="BM371" s="209" t="s">
        <v>1324</v>
      </c>
    </row>
    <row r="372" s="2" customFormat="1">
      <c r="A372" s="34"/>
      <c r="B372" s="35"/>
      <c r="C372" s="36"/>
      <c r="D372" s="211" t="s">
        <v>152</v>
      </c>
      <c r="E372" s="36"/>
      <c r="F372" s="212" t="s">
        <v>1323</v>
      </c>
      <c r="G372" s="36"/>
      <c r="H372" s="36"/>
      <c r="I372" s="36"/>
      <c r="J372" s="36"/>
      <c r="K372" s="36"/>
      <c r="L372" s="40"/>
      <c r="M372" s="213"/>
      <c r="N372" s="214"/>
      <c r="O372" s="79"/>
      <c r="P372" s="79"/>
      <c r="Q372" s="79"/>
      <c r="R372" s="79"/>
      <c r="S372" s="79"/>
      <c r="T372" s="80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9" t="s">
        <v>152</v>
      </c>
      <c r="AU372" s="19" t="s">
        <v>82</v>
      </c>
    </row>
    <row r="373" s="2" customFormat="1" ht="16.5" customHeight="1">
      <c r="A373" s="34"/>
      <c r="B373" s="35"/>
      <c r="C373" s="199" t="s">
        <v>72</v>
      </c>
      <c r="D373" s="199" t="s">
        <v>145</v>
      </c>
      <c r="E373" s="200" t="s">
        <v>1325</v>
      </c>
      <c r="F373" s="201" t="s">
        <v>1326</v>
      </c>
      <c r="G373" s="202" t="s">
        <v>843</v>
      </c>
      <c r="H373" s="203">
        <v>1</v>
      </c>
      <c r="I373" s="204">
        <v>265</v>
      </c>
      <c r="J373" s="204">
        <f>ROUND(I373*H373,2)</f>
        <v>265</v>
      </c>
      <c r="K373" s="201" t="s">
        <v>17</v>
      </c>
      <c r="L373" s="40"/>
      <c r="M373" s="205" t="s">
        <v>17</v>
      </c>
      <c r="N373" s="206" t="s">
        <v>43</v>
      </c>
      <c r="O373" s="207">
        <v>0</v>
      </c>
      <c r="P373" s="207">
        <f>O373*H373</f>
        <v>0</v>
      </c>
      <c r="Q373" s="207">
        <v>0</v>
      </c>
      <c r="R373" s="207">
        <f>Q373*H373</f>
        <v>0</v>
      </c>
      <c r="S373" s="207">
        <v>0</v>
      </c>
      <c r="T373" s="208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209" t="s">
        <v>150</v>
      </c>
      <c r="AT373" s="209" t="s">
        <v>145</v>
      </c>
      <c r="AU373" s="209" t="s">
        <v>82</v>
      </c>
      <c r="AY373" s="19" t="s">
        <v>142</v>
      </c>
      <c r="BE373" s="210">
        <f>IF(N373="základní",J373,0)</f>
        <v>265</v>
      </c>
      <c r="BF373" s="210">
        <f>IF(N373="snížená",J373,0)</f>
        <v>0</v>
      </c>
      <c r="BG373" s="210">
        <f>IF(N373="zákl. přenesená",J373,0)</f>
        <v>0</v>
      </c>
      <c r="BH373" s="210">
        <f>IF(N373="sníž. přenesená",J373,0)</f>
        <v>0</v>
      </c>
      <c r="BI373" s="210">
        <f>IF(N373="nulová",J373,0)</f>
        <v>0</v>
      </c>
      <c r="BJ373" s="19" t="s">
        <v>80</v>
      </c>
      <c r="BK373" s="210">
        <f>ROUND(I373*H373,2)</f>
        <v>265</v>
      </c>
      <c r="BL373" s="19" t="s">
        <v>150</v>
      </c>
      <c r="BM373" s="209" t="s">
        <v>1327</v>
      </c>
    </row>
    <row r="374" s="2" customFormat="1">
      <c r="A374" s="34"/>
      <c r="B374" s="35"/>
      <c r="C374" s="36"/>
      <c r="D374" s="211" t="s">
        <v>152</v>
      </c>
      <c r="E374" s="36"/>
      <c r="F374" s="212" t="s">
        <v>1326</v>
      </c>
      <c r="G374" s="36"/>
      <c r="H374" s="36"/>
      <c r="I374" s="36"/>
      <c r="J374" s="36"/>
      <c r="K374" s="36"/>
      <c r="L374" s="40"/>
      <c r="M374" s="213"/>
      <c r="N374" s="214"/>
      <c r="O374" s="79"/>
      <c r="P374" s="79"/>
      <c r="Q374" s="79"/>
      <c r="R374" s="79"/>
      <c r="S374" s="79"/>
      <c r="T374" s="80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9" t="s">
        <v>152</v>
      </c>
      <c r="AU374" s="19" t="s">
        <v>82</v>
      </c>
    </row>
    <row r="375" s="2" customFormat="1" ht="16.5" customHeight="1">
      <c r="A375" s="34"/>
      <c r="B375" s="35"/>
      <c r="C375" s="199" t="s">
        <v>72</v>
      </c>
      <c r="D375" s="199" t="s">
        <v>145</v>
      </c>
      <c r="E375" s="200" t="s">
        <v>1328</v>
      </c>
      <c r="F375" s="201" t="s">
        <v>1329</v>
      </c>
      <c r="G375" s="202" t="s">
        <v>843</v>
      </c>
      <c r="H375" s="203">
        <v>4</v>
      </c>
      <c r="I375" s="204">
        <v>44.700000000000003</v>
      </c>
      <c r="J375" s="204">
        <f>ROUND(I375*H375,2)</f>
        <v>178.80000000000001</v>
      </c>
      <c r="K375" s="201" t="s">
        <v>17</v>
      </c>
      <c r="L375" s="40"/>
      <c r="M375" s="205" t="s">
        <v>17</v>
      </c>
      <c r="N375" s="206" t="s">
        <v>43</v>
      </c>
      <c r="O375" s="207">
        <v>0</v>
      </c>
      <c r="P375" s="207">
        <f>O375*H375</f>
        <v>0</v>
      </c>
      <c r="Q375" s="207">
        <v>0</v>
      </c>
      <c r="R375" s="207">
        <f>Q375*H375</f>
        <v>0</v>
      </c>
      <c r="S375" s="207">
        <v>0</v>
      </c>
      <c r="T375" s="208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209" t="s">
        <v>150</v>
      </c>
      <c r="AT375" s="209" t="s">
        <v>145</v>
      </c>
      <c r="AU375" s="209" t="s">
        <v>82</v>
      </c>
      <c r="AY375" s="19" t="s">
        <v>142</v>
      </c>
      <c r="BE375" s="210">
        <f>IF(N375="základní",J375,0)</f>
        <v>178.80000000000001</v>
      </c>
      <c r="BF375" s="210">
        <f>IF(N375="snížená",J375,0)</f>
        <v>0</v>
      </c>
      <c r="BG375" s="210">
        <f>IF(N375="zákl. přenesená",J375,0)</f>
        <v>0</v>
      </c>
      <c r="BH375" s="210">
        <f>IF(N375="sníž. přenesená",J375,0)</f>
        <v>0</v>
      </c>
      <c r="BI375" s="210">
        <f>IF(N375="nulová",J375,0)</f>
        <v>0</v>
      </c>
      <c r="BJ375" s="19" t="s">
        <v>80</v>
      </c>
      <c r="BK375" s="210">
        <f>ROUND(I375*H375,2)</f>
        <v>178.80000000000001</v>
      </c>
      <c r="BL375" s="19" t="s">
        <v>150</v>
      </c>
      <c r="BM375" s="209" t="s">
        <v>1330</v>
      </c>
    </row>
    <row r="376" s="2" customFormat="1">
      <c r="A376" s="34"/>
      <c r="B376" s="35"/>
      <c r="C376" s="36"/>
      <c r="D376" s="211" t="s">
        <v>152</v>
      </c>
      <c r="E376" s="36"/>
      <c r="F376" s="212" t="s">
        <v>1329</v>
      </c>
      <c r="G376" s="36"/>
      <c r="H376" s="36"/>
      <c r="I376" s="36"/>
      <c r="J376" s="36"/>
      <c r="K376" s="36"/>
      <c r="L376" s="40"/>
      <c r="M376" s="213"/>
      <c r="N376" s="214"/>
      <c r="O376" s="79"/>
      <c r="P376" s="79"/>
      <c r="Q376" s="79"/>
      <c r="R376" s="79"/>
      <c r="S376" s="79"/>
      <c r="T376" s="80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9" t="s">
        <v>152</v>
      </c>
      <c r="AU376" s="19" t="s">
        <v>82</v>
      </c>
    </row>
    <row r="377" s="2" customFormat="1" ht="16.5" customHeight="1">
      <c r="A377" s="34"/>
      <c r="B377" s="35"/>
      <c r="C377" s="199" t="s">
        <v>72</v>
      </c>
      <c r="D377" s="199" t="s">
        <v>145</v>
      </c>
      <c r="E377" s="200" t="s">
        <v>1331</v>
      </c>
      <c r="F377" s="201" t="s">
        <v>1332</v>
      </c>
      <c r="G377" s="202" t="s">
        <v>843</v>
      </c>
      <c r="H377" s="203">
        <v>4</v>
      </c>
      <c r="I377" s="204">
        <v>41.899999999999999</v>
      </c>
      <c r="J377" s="204">
        <f>ROUND(I377*H377,2)</f>
        <v>167.59999999999999</v>
      </c>
      <c r="K377" s="201" t="s">
        <v>17</v>
      </c>
      <c r="L377" s="40"/>
      <c r="M377" s="205" t="s">
        <v>17</v>
      </c>
      <c r="N377" s="206" t="s">
        <v>43</v>
      </c>
      <c r="O377" s="207">
        <v>0</v>
      </c>
      <c r="P377" s="207">
        <f>O377*H377</f>
        <v>0</v>
      </c>
      <c r="Q377" s="207">
        <v>0</v>
      </c>
      <c r="R377" s="207">
        <f>Q377*H377</f>
        <v>0</v>
      </c>
      <c r="S377" s="207">
        <v>0</v>
      </c>
      <c r="T377" s="208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209" t="s">
        <v>150</v>
      </c>
      <c r="AT377" s="209" t="s">
        <v>145</v>
      </c>
      <c r="AU377" s="209" t="s">
        <v>82</v>
      </c>
      <c r="AY377" s="19" t="s">
        <v>142</v>
      </c>
      <c r="BE377" s="210">
        <f>IF(N377="základní",J377,0)</f>
        <v>167.59999999999999</v>
      </c>
      <c r="BF377" s="210">
        <f>IF(N377="snížená",J377,0)</f>
        <v>0</v>
      </c>
      <c r="BG377" s="210">
        <f>IF(N377="zákl. přenesená",J377,0)</f>
        <v>0</v>
      </c>
      <c r="BH377" s="210">
        <f>IF(N377="sníž. přenesená",J377,0)</f>
        <v>0</v>
      </c>
      <c r="BI377" s="210">
        <f>IF(N377="nulová",J377,0)</f>
        <v>0</v>
      </c>
      <c r="BJ377" s="19" t="s">
        <v>80</v>
      </c>
      <c r="BK377" s="210">
        <f>ROUND(I377*H377,2)</f>
        <v>167.59999999999999</v>
      </c>
      <c r="BL377" s="19" t="s">
        <v>150</v>
      </c>
      <c r="BM377" s="209" t="s">
        <v>1333</v>
      </c>
    </row>
    <row r="378" s="2" customFormat="1">
      <c r="A378" s="34"/>
      <c r="B378" s="35"/>
      <c r="C378" s="36"/>
      <c r="D378" s="211" t="s">
        <v>152</v>
      </c>
      <c r="E378" s="36"/>
      <c r="F378" s="212" t="s">
        <v>1332</v>
      </c>
      <c r="G378" s="36"/>
      <c r="H378" s="36"/>
      <c r="I378" s="36"/>
      <c r="J378" s="36"/>
      <c r="K378" s="36"/>
      <c r="L378" s="40"/>
      <c r="M378" s="213"/>
      <c r="N378" s="214"/>
      <c r="O378" s="79"/>
      <c r="P378" s="79"/>
      <c r="Q378" s="79"/>
      <c r="R378" s="79"/>
      <c r="S378" s="79"/>
      <c r="T378" s="80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9" t="s">
        <v>152</v>
      </c>
      <c r="AU378" s="19" t="s">
        <v>82</v>
      </c>
    </row>
    <row r="379" s="2" customFormat="1" ht="16.5" customHeight="1">
      <c r="A379" s="34"/>
      <c r="B379" s="35"/>
      <c r="C379" s="199" t="s">
        <v>72</v>
      </c>
      <c r="D379" s="199" t="s">
        <v>145</v>
      </c>
      <c r="E379" s="200" t="s">
        <v>1334</v>
      </c>
      <c r="F379" s="201" t="s">
        <v>1335</v>
      </c>
      <c r="G379" s="202" t="s">
        <v>843</v>
      </c>
      <c r="H379" s="203">
        <v>2</v>
      </c>
      <c r="I379" s="204">
        <v>41.100000000000001</v>
      </c>
      <c r="J379" s="204">
        <f>ROUND(I379*H379,2)</f>
        <v>82.200000000000003</v>
      </c>
      <c r="K379" s="201" t="s">
        <v>17</v>
      </c>
      <c r="L379" s="40"/>
      <c r="M379" s="205" t="s">
        <v>17</v>
      </c>
      <c r="N379" s="206" t="s">
        <v>43</v>
      </c>
      <c r="O379" s="207">
        <v>0</v>
      </c>
      <c r="P379" s="207">
        <f>O379*H379</f>
        <v>0</v>
      </c>
      <c r="Q379" s="207">
        <v>0</v>
      </c>
      <c r="R379" s="207">
        <f>Q379*H379</f>
        <v>0</v>
      </c>
      <c r="S379" s="207">
        <v>0</v>
      </c>
      <c r="T379" s="208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209" t="s">
        <v>150</v>
      </c>
      <c r="AT379" s="209" t="s">
        <v>145</v>
      </c>
      <c r="AU379" s="209" t="s">
        <v>82</v>
      </c>
      <c r="AY379" s="19" t="s">
        <v>142</v>
      </c>
      <c r="BE379" s="210">
        <f>IF(N379="základní",J379,0)</f>
        <v>82.200000000000003</v>
      </c>
      <c r="BF379" s="210">
        <f>IF(N379="snížená",J379,0)</f>
        <v>0</v>
      </c>
      <c r="BG379" s="210">
        <f>IF(N379="zákl. přenesená",J379,0)</f>
        <v>0</v>
      </c>
      <c r="BH379" s="210">
        <f>IF(N379="sníž. přenesená",J379,0)</f>
        <v>0</v>
      </c>
      <c r="BI379" s="210">
        <f>IF(N379="nulová",J379,0)</f>
        <v>0</v>
      </c>
      <c r="BJ379" s="19" t="s">
        <v>80</v>
      </c>
      <c r="BK379" s="210">
        <f>ROUND(I379*H379,2)</f>
        <v>82.200000000000003</v>
      </c>
      <c r="BL379" s="19" t="s">
        <v>150</v>
      </c>
      <c r="BM379" s="209" t="s">
        <v>1336</v>
      </c>
    </row>
    <row r="380" s="2" customFormat="1">
      <c r="A380" s="34"/>
      <c r="B380" s="35"/>
      <c r="C380" s="36"/>
      <c r="D380" s="211" t="s">
        <v>152</v>
      </c>
      <c r="E380" s="36"/>
      <c r="F380" s="212" t="s">
        <v>1335</v>
      </c>
      <c r="G380" s="36"/>
      <c r="H380" s="36"/>
      <c r="I380" s="36"/>
      <c r="J380" s="36"/>
      <c r="K380" s="36"/>
      <c r="L380" s="40"/>
      <c r="M380" s="213"/>
      <c r="N380" s="214"/>
      <c r="O380" s="79"/>
      <c r="P380" s="79"/>
      <c r="Q380" s="79"/>
      <c r="R380" s="79"/>
      <c r="S380" s="79"/>
      <c r="T380" s="80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9" t="s">
        <v>152</v>
      </c>
      <c r="AU380" s="19" t="s">
        <v>82</v>
      </c>
    </row>
    <row r="381" s="12" customFormat="1" ht="22.8" customHeight="1">
      <c r="A381" s="12"/>
      <c r="B381" s="184"/>
      <c r="C381" s="185"/>
      <c r="D381" s="186" t="s">
        <v>71</v>
      </c>
      <c r="E381" s="197" t="s">
        <v>1211</v>
      </c>
      <c r="F381" s="197" t="s">
        <v>1212</v>
      </c>
      <c r="G381" s="185"/>
      <c r="H381" s="185"/>
      <c r="I381" s="185"/>
      <c r="J381" s="198">
        <f>BK381</f>
        <v>960</v>
      </c>
      <c r="K381" s="185"/>
      <c r="L381" s="189"/>
      <c r="M381" s="190"/>
      <c r="N381" s="191"/>
      <c r="O381" s="191"/>
      <c r="P381" s="192">
        <f>SUM(P382:P385)</f>
        <v>0</v>
      </c>
      <c r="Q381" s="191"/>
      <c r="R381" s="192">
        <f>SUM(R382:R385)</f>
        <v>0</v>
      </c>
      <c r="S381" s="191"/>
      <c r="T381" s="193">
        <f>SUM(T382:T385)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194" t="s">
        <v>80</v>
      </c>
      <c r="AT381" s="195" t="s">
        <v>71</v>
      </c>
      <c r="AU381" s="195" t="s">
        <v>80</v>
      </c>
      <c r="AY381" s="194" t="s">
        <v>142</v>
      </c>
      <c r="BK381" s="196">
        <f>SUM(BK382:BK385)</f>
        <v>960</v>
      </c>
    </row>
    <row r="382" s="2" customFormat="1" ht="16.5" customHeight="1">
      <c r="A382" s="34"/>
      <c r="B382" s="35"/>
      <c r="C382" s="199" t="s">
        <v>72</v>
      </c>
      <c r="D382" s="199" t="s">
        <v>145</v>
      </c>
      <c r="E382" s="200" t="s">
        <v>1337</v>
      </c>
      <c r="F382" s="201" t="s">
        <v>1338</v>
      </c>
      <c r="G382" s="202" t="s">
        <v>630</v>
      </c>
      <c r="H382" s="203">
        <v>1</v>
      </c>
      <c r="I382" s="204">
        <v>160</v>
      </c>
      <c r="J382" s="204">
        <f>ROUND(I382*H382,2)</f>
        <v>160</v>
      </c>
      <c r="K382" s="201" t="s">
        <v>17</v>
      </c>
      <c r="L382" s="40"/>
      <c r="M382" s="205" t="s">
        <v>17</v>
      </c>
      <c r="N382" s="206" t="s">
        <v>43</v>
      </c>
      <c r="O382" s="207">
        <v>0</v>
      </c>
      <c r="P382" s="207">
        <f>O382*H382</f>
        <v>0</v>
      </c>
      <c r="Q382" s="207">
        <v>0</v>
      </c>
      <c r="R382" s="207">
        <f>Q382*H382</f>
        <v>0</v>
      </c>
      <c r="S382" s="207">
        <v>0</v>
      </c>
      <c r="T382" s="208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209" t="s">
        <v>150</v>
      </c>
      <c r="AT382" s="209" t="s">
        <v>145</v>
      </c>
      <c r="AU382" s="209" t="s">
        <v>82</v>
      </c>
      <c r="AY382" s="19" t="s">
        <v>142</v>
      </c>
      <c r="BE382" s="210">
        <f>IF(N382="základní",J382,0)</f>
        <v>160</v>
      </c>
      <c r="BF382" s="210">
        <f>IF(N382="snížená",J382,0)</f>
        <v>0</v>
      </c>
      <c r="BG382" s="210">
        <f>IF(N382="zákl. přenesená",J382,0)</f>
        <v>0</v>
      </c>
      <c r="BH382" s="210">
        <f>IF(N382="sníž. přenesená",J382,0)</f>
        <v>0</v>
      </c>
      <c r="BI382" s="210">
        <f>IF(N382="nulová",J382,0)</f>
        <v>0</v>
      </c>
      <c r="BJ382" s="19" t="s">
        <v>80</v>
      </c>
      <c r="BK382" s="210">
        <f>ROUND(I382*H382,2)</f>
        <v>160</v>
      </c>
      <c r="BL382" s="19" t="s">
        <v>150</v>
      </c>
      <c r="BM382" s="209" t="s">
        <v>1339</v>
      </c>
    </row>
    <row r="383" s="2" customFormat="1">
      <c r="A383" s="34"/>
      <c r="B383" s="35"/>
      <c r="C383" s="36"/>
      <c r="D383" s="211" t="s">
        <v>152</v>
      </c>
      <c r="E383" s="36"/>
      <c r="F383" s="212" t="s">
        <v>1338</v>
      </c>
      <c r="G383" s="36"/>
      <c r="H383" s="36"/>
      <c r="I383" s="36"/>
      <c r="J383" s="36"/>
      <c r="K383" s="36"/>
      <c r="L383" s="40"/>
      <c r="M383" s="213"/>
      <c r="N383" s="214"/>
      <c r="O383" s="79"/>
      <c r="P383" s="79"/>
      <c r="Q383" s="79"/>
      <c r="R383" s="79"/>
      <c r="S383" s="79"/>
      <c r="T383" s="80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9" t="s">
        <v>152</v>
      </c>
      <c r="AU383" s="19" t="s">
        <v>82</v>
      </c>
    </row>
    <row r="384" s="2" customFormat="1" ht="16.5" customHeight="1">
      <c r="A384" s="34"/>
      <c r="B384" s="35"/>
      <c r="C384" s="199" t="s">
        <v>72</v>
      </c>
      <c r="D384" s="199" t="s">
        <v>145</v>
      </c>
      <c r="E384" s="200" t="s">
        <v>1340</v>
      </c>
      <c r="F384" s="201" t="s">
        <v>1341</v>
      </c>
      <c r="G384" s="202" t="s">
        <v>843</v>
      </c>
      <c r="H384" s="203">
        <v>1</v>
      </c>
      <c r="I384" s="204">
        <v>800</v>
      </c>
      <c r="J384" s="204">
        <f>ROUND(I384*H384,2)</f>
        <v>800</v>
      </c>
      <c r="K384" s="201" t="s">
        <v>17</v>
      </c>
      <c r="L384" s="40"/>
      <c r="M384" s="205" t="s">
        <v>17</v>
      </c>
      <c r="N384" s="206" t="s">
        <v>43</v>
      </c>
      <c r="O384" s="207">
        <v>0</v>
      </c>
      <c r="P384" s="207">
        <f>O384*H384</f>
        <v>0</v>
      </c>
      <c r="Q384" s="207">
        <v>0</v>
      </c>
      <c r="R384" s="207">
        <f>Q384*H384</f>
        <v>0</v>
      </c>
      <c r="S384" s="207">
        <v>0</v>
      </c>
      <c r="T384" s="208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209" t="s">
        <v>150</v>
      </c>
      <c r="AT384" s="209" t="s">
        <v>145</v>
      </c>
      <c r="AU384" s="209" t="s">
        <v>82</v>
      </c>
      <c r="AY384" s="19" t="s">
        <v>142</v>
      </c>
      <c r="BE384" s="210">
        <f>IF(N384="základní",J384,0)</f>
        <v>800</v>
      </c>
      <c r="BF384" s="210">
        <f>IF(N384="snížená",J384,0)</f>
        <v>0</v>
      </c>
      <c r="BG384" s="210">
        <f>IF(N384="zákl. přenesená",J384,0)</f>
        <v>0</v>
      </c>
      <c r="BH384" s="210">
        <f>IF(N384="sníž. přenesená",J384,0)</f>
        <v>0</v>
      </c>
      <c r="BI384" s="210">
        <f>IF(N384="nulová",J384,0)</f>
        <v>0</v>
      </c>
      <c r="BJ384" s="19" t="s">
        <v>80</v>
      </c>
      <c r="BK384" s="210">
        <f>ROUND(I384*H384,2)</f>
        <v>800</v>
      </c>
      <c r="BL384" s="19" t="s">
        <v>150</v>
      </c>
      <c r="BM384" s="209" t="s">
        <v>1342</v>
      </c>
    </row>
    <row r="385" s="2" customFormat="1">
      <c r="A385" s="34"/>
      <c r="B385" s="35"/>
      <c r="C385" s="36"/>
      <c r="D385" s="211" t="s">
        <v>152</v>
      </c>
      <c r="E385" s="36"/>
      <c r="F385" s="212" t="s">
        <v>1341</v>
      </c>
      <c r="G385" s="36"/>
      <c r="H385" s="36"/>
      <c r="I385" s="36"/>
      <c r="J385" s="36"/>
      <c r="K385" s="36"/>
      <c r="L385" s="40"/>
      <c r="M385" s="213"/>
      <c r="N385" s="214"/>
      <c r="O385" s="79"/>
      <c r="P385" s="79"/>
      <c r="Q385" s="79"/>
      <c r="R385" s="79"/>
      <c r="S385" s="79"/>
      <c r="T385" s="80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9" t="s">
        <v>152</v>
      </c>
      <c r="AU385" s="19" t="s">
        <v>82</v>
      </c>
    </row>
    <row r="386" s="12" customFormat="1" ht="25.92" customHeight="1">
      <c r="A386" s="12"/>
      <c r="B386" s="184"/>
      <c r="C386" s="185"/>
      <c r="D386" s="186" t="s">
        <v>71</v>
      </c>
      <c r="E386" s="187" t="s">
        <v>1343</v>
      </c>
      <c r="F386" s="187" t="s">
        <v>1344</v>
      </c>
      <c r="G386" s="185"/>
      <c r="H386" s="185"/>
      <c r="I386" s="185"/>
      <c r="J386" s="188">
        <f>BK386</f>
        <v>33520</v>
      </c>
      <c r="K386" s="185"/>
      <c r="L386" s="189"/>
      <c r="M386" s="190"/>
      <c r="N386" s="191"/>
      <c r="O386" s="191"/>
      <c r="P386" s="192">
        <f>P387+P402</f>
        <v>0</v>
      </c>
      <c r="Q386" s="191"/>
      <c r="R386" s="192">
        <f>R387+R402</f>
        <v>0</v>
      </c>
      <c r="S386" s="191"/>
      <c r="T386" s="193">
        <f>T387+T402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194" t="s">
        <v>80</v>
      </c>
      <c r="AT386" s="195" t="s">
        <v>71</v>
      </c>
      <c r="AU386" s="195" t="s">
        <v>72</v>
      </c>
      <c r="AY386" s="194" t="s">
        <v>142</v>
      </c>
      <c r="BK386" s="196">
        <f>BK387+BK402</f>
        <v>33520</v>
      </c>
    </row>
    <row r="387" s="12" customFormat="1" ht="22.8" customHeight="1">
      <c r="A387" s="12"/>
      <c r="B387" s="184"/>
      <c r="C387" s="185"/>
      <c r="D387" s="186" t="s">
        <v>71</v>
      </c>
      <c r="E387" s="197" t="s">
        <v>1345</v>
      </c>
      <c r="F387" s="197" t="s">
        <v>1346</v>
      </c>
      <c r="G387" s="185"/>
      <c r="H387" s="185"/>
      <c r="I387" s="185"/>
      <c r="J387" s="198">
        <f>BK387</f>
        <v>20400</v>
      </c>
      <c r="K387" s="185"/>
      <c r="L387" s="189"/>
      <c r="M387" s="190"/>
      <c r="N387" s="191"/>
      <c r="O387" s="191"/>
      <c r="P387" s="192">
        <f>SUM(P388:P401)</f>
        <v>0</v>
      </c>
      <c r="Q387" s="191"/>
      <c r="R387" s="192">
        <f>SUM(R388:R401)</f>
        <v>0</v>
      </c>
      <c r="S387" s="191"/>
      <c r="T387" s="193">
        <f>SUM(T388:T401)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194" t="s">
        <v>80</v>
      </c>
      <c r="AT387" s="195" t="s">
        <v>71</v>
      </c>
      <c r="AU387" s="195" t="s">
        <v>80</v>
      </c>
      <c r="AY387" s="194" t="s">
        <v>142</v>
      </c>
      <c r="BK387" s="196">
        <f>SUM(BK388:BK401)</f>
        <v>20400</v>
      </c>
    </row>
    <row r="388" s="2" customFormat="1" ht="16.5" customHeight="1">
      <c r="A388" s="34"/>
      <c r="B388" s="35"/>
      <c r="C388" s="199" t="s">
        <v>72</v>
      </c>
      <c r="D388" s="199" t="s">
        <v>145</v>
      </c>
      <c r="E388" s="200" t="s">
        <v>1347</v>
      </c>
      <c r="F388" s="201" t="s">
        <v>1348</v>
      </c>
      <c r="G388" s="202" t="s">
        <v>630</v>
      </c>
      <c r="H388" s="203">
        <v>1</v>
      </c>
      <c r="I388" s="204">
        <v>2000</v>
      </c>
      <c r="J388" s="204">
        <f>ROUND(I388*H388,2)</f>
        <v>2000</v>
      </c>
      <c r="K388" s="201" t="s">
        <v>17</v>
      </c>
      <c r="L388" s="40"/>
      <c r="M388" s="205" t="s">
        <v>17</v>
      </c>
      <c r="N388" s="206" t="s">
        <v>43</v>
      </c>
      <c r="O388" s="207">
        <v>0</v>
      </c>
      <c r="P388" s="207">
        <f>O388*H388</f>
        <v>0</v>
      </c>
      <c r="Q388" s="207">
        <v>0</v>
      </c>
      <c r="R388" s="207">
        <f>Q388*H388</f>
        <v>0</v>
      </c>
      <c r="S388" s="207">
        <v>0</v>
      </c>
      <c r="T388" s="208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209" t="s">
        <v>150</v>
      </c>
      <c r="AT388" s="209" t="s">
        <v>145</v>
      </c>
      <c r="AU388" s="209" t="s">
        <v>82</v>
      </c>
      <c r="AY388" s="19" t="s">
        <v>142</v>
      </c>
      <c r="BE388" s="210">
        <f>IF(N388="základní",J388,0)</f>
        <v>2000</v>
      </c>
      <c r="BF388" s="210">
        <f>IF(N388="snížená",J388,0)</f>
        <v>0</v>
      </c>
      <c r="BG388" s="210">
        <f>IF(N388="zákl. přenesená",J388,0)</f>
        <v>0</v>
      </c>
      <c r="BH388" s="210">
        <f>IF(N388="sníž. přenesená",J388,0)</f>
        <v>0</v>
      </c>
      <c r="BI388" s="210">
        <f>IF(N388="nulová",J388,0)</f>
        <v>0</v>
      </c>
      <c r="BJ388" s="19" t="s">
        <v>80</v>
      </c>
      <c r="BK388" s="210">
        <f>ROUND(I388*H388,2)</f>
        <v>2000</v>
      </c>
      <c r="BL388" s="19" t="s">
        <v>150</v>
      </c>
      <c r="BM388" s="209" t="s">
        <v>1349</v>
      </c>
    </row>
    <row r="389" s="2" customFormat="1">
      <c r="A389" s="34"/>
      <c r="B389" s="35"/>
      <c r="C389" s="36"/>
      <c r="D389" s="211" t="s">
        <v>152</v>
      </c>
      <c r="E389" s="36"/>
      <c r="F389" s="212" t="s">
        <v>1348</v>
      </c>
      <c r="G389" s="36"/>
      <c r="H389" s="36"/>
      <c r="I389" s="36"/>
      <c r="J389" s="36"/>
      <c r="K389" s="36"/>
      <c r="L389" s="40"/>
      <c r="M389" s="213"/>
      <c r="N389" s="214"/>
      <c r="O389" s="79"/>
      <c r="P389" s="79"/>
      <c r="Q389" s="79"/>
      <c r="R389" s="79"/>
      <c r="S389" s="79"/>
      <c r="T389" s="80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9" t="s">
        <v>152</v>
      </c>
      <c r="AU389" s="19" t="s">
        <v>82</v>
      </c>
    </row>
    <row r="390" s="2" customFormat="1" ht="16.5" customHeight="1">
      <c r="A390" s="34"/>
      <c r="B390" s="35"/>
      <c r="C390" s="199" t="s">
        <v>72</v>
      </c>
      <c r="D390" s="199" t="s">
        <v>145</v>
      </c>
      <c r="E390" s="200" t="s">
        <v>1350</v>
      </c>
      <c r="F390" s="201" t="s">
        <v>1351</v>
      </c>
      <c r="G390" s="202" t="s">
        <v>630</v>
      </c>
      <c r="H390" s="203">
        <v>1</v>
      </c>
      <c r="I390" s="204">
        <v>800</v>
      </c>
      <c r="J390" s="204">
        <f>ROUND(I390*H390,2)</f>
        <v>800</v>
      </c>
      <c r="K390" s="201" t="s">
        <v>17</v>
      </c>
      <c r="L390" s="40"/>
      <c r="M390" s="205" t="s">
        <v>17</v>
      </c>
      <c r="N390" s="206" t="s">
        <v>43</v>
      </c>
      <c r="O390" s="207">
        <v>0</v>
      </c>
      <c r="P390" s="207">
        <f>O390*H390</f>
        <v>0</v>
      </c>
      <c r="Q390" s="207">
        <v>0</v>
      </c>
      <c r="R390" s="207">
        <f>Q390*H390</f>
        <v>0</v>
      </c>
      <c r="S390" s="207">
        <v>0</v>
      </c>
      <c r="T390" s="208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209" t="s">
        <v>150</v>
      </c>
      <c r="AT390" s="209" t="s">
        <v>145</v>
      </c>
      <c r="AU390" s="209" t="s">
        <v>82</v>
      </c>
      <c r="AY390" s="19" t="s">
        <v>142</v>
      </c>
      <c r="BE390" s="210">
        <f>IF(N390="základní",J390,0)</f>
        <v>800</v>
      </c>
      <c r="BF390" s="210">
        <f>IF(N390="snížená",J390,0)</f>
        <v>0</v>
      </c>
      <c r="BG390" s="210">
        <f>IF(N390="zákl. přenesená",J390,0)</f>
        <v>0</v>
      </c>
      <c r="BH390" s="210">
        <f>IF(N390="sníž. přenesená",J390,0)</f>
        <v>0</v>
      </c>
      <c r="BI390" s="210">
        <f>IF(N390="nulová",J390,0)</f>
        <v>0</v>
      </c>
      <c r="BJ390" s="19" t="s">
        <v>80</v>
      </c>
      <c r="BK390" s="210">
        <f>ROUND(I390*H390,2)</f>
        <v>800</v>
      </c>
      <c r="BL390" s="19" t="s">
        <v>150</v>
      </c>
      <c r="BM390" s="209" t="s">
        <v>1352</v>
      </c>
    </row>
    <row r="391" s="2" customFormat="1">
      <c r="A391" s="34"/>
      <c r="B391" s="35"/>
      <c r="C391" s="36"/>
      <c r="D391" s="211" t="s">
        <v>152</v>
      </c>
      <c r="E391" s="36"/>
      <c r="F391" s="212" t="s">
        <v>1351</v>
      </c>
      <c r="G391" s="36"/>
      <c r="H391" s="36"/>
      <c r="I391" s="36"/>
      <c r="J391" s="36"/>
      <c r="K391" s="36"/>
      <c r="L391" s="40"/>
      <c r="M391" s="213"/>
      <c r="N391" s="214"/>
      <c r="O391" s="79"/>
      <c r="P391" s="79"/>
      <c r="Q391" s="79"/>
      <c r="R391" s="79"/>
      <c r="S391" s="79"/>
      <c r="T391" s="80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9" t="s">
        <v>152</v>
      </c>
      <c r="AU391" s="19" t="s">
        <v>82</v>
      </c>
    </row>
    <row r="392" s="2" customFormat="1" ht="16.5" customHeight="1">
      <c r="A392" s="34"/>
      <c r="B392" s="35"/>
      <c r="C392" s="199" t="s">
        <v>72</v>
      </c>
      <c r="D392" s="199" t="s">
        <v>145</v>
      </c>
      <c r="E392" s="200" t="s">
        <v>1353</v>
      </c>
      <c r="F392" s="201" t="s">
        <v>1354</v>
      </c>
      <c r="G392" s="202" t="s">
        <v>630</v>
      </c>
      <c r="H392" s="203">
        <v>1</v>
      </c>
      <c r="I392" s="204">
        <v>1200</v>
      </c>
      <c r="J392" s="204">
        <f>ROUND(I392*H392,2)</f>
        <v>1200</v>
      </c>
      <c r="K392" s="201" t="s">
        <v>17</v>
      </c>
      <c r="L392" s="40"/>
      <c r="M392" s="205" t="s">
        <v>17</v>
      </c>
      <c r="N392" s="206" t="s">
        <v>43</v>
      </c>
      <c r="O392" s="207">
        <v>0</v>
      </c>
      <c r="P392" s="207">
        <f>O392*H392</f>
        <v>0</v>
      </c>
      <c r="Q392" s="207">
        <v>0</v>
      </c>
      <c r="R392" s="207">
        <f>Q392*H392</f>
        <v>0</v>
      </c>
      <c r="S392" s="207">
        <v>0</v>
      </c>
      <c r="T392" s="208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209" t="s">
        <v>150</v>
      </c>
      <c r="AT392" s="209" t="s">
        <v>145</v>
      </c>
      <c r="AU392" s="209" t="s">
        <v>82</v>
      </c>
      <c r="AY392" s="19" t="s">
        <v>142</v>
      </c>
      <c r="BE392" s="210">
        <f>IF(N392="základní",J392,0)</f>
        <v>1200</v>
      </c>
      <c r="BF392" s="210">
        <f>IF(N392="snížená",J392,0)</f>
        <v>0</v>
      </c>
      <c r="BG392" s="210">
        <f>IF(N392="zákl. přenesená",J392,0)</f>
        <v>0</v>
      </c>
      <c r="BH392" s="210">
        <f>IF(N392="sníž. přenesená",J392,0)</f>
        <v>0</v>
      </c>
      <c r="BI392" s="210">
        <f>IF(N392="nulová",J392,0)</f>
        <v>0</v>
      </c>
      <c r="BJ392" s="19" t="s">
        <v>80</v>
      </c>
      <c r="BK392" s="210">
        <f>ROUND(I392*H392,2)</f>
        <v>1200</v>
      </c>
      <c r="BL392" s="19" t="s">
        <v>150</v>
      </c>
      <c r="BM392" s="209" t="s">
        <v>1355</v>
      </c>
    </row>
    <row r="393" s="2" customFormat="1">
      <c r="A393" s="34"/>
      <c r="B393" s="35"/>
      <c r="C393" s="36"/>
      <c r="D393" s="211" t="s">
        <v>152</v>
      </c>
      <c r="E393" s="36"/>
      <c r="F393" s="212" t="s">
        <v>1354</v>
      </c>
      <c r="G393" s="36"/>
      <c r="H393" s="36"/>
      <c r="I393" s="36"/>
      <c r="J393" s="36"/>
      <c r="K393" s="36"/>
      <c r="L393" s="40"/>
      <c r="M393" s="213"/>
      <c r="N393" s="214"/>
      <c r="O393" s="79"/>
      <c r="P393" s="79"/>
      <c r="Q393" s="79"/>
      <c r="R393" s="79"/>
      <c r="S393" s="79"/>
      <c r="T393" s="80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9" t="s">
        <v>152</v>
      </c>
      <c r="AU393" s="19" t="s">
        <v>82</v>
      </c>
    </row>
    <row r="394" s="2" customFormat="1" ht="16.5" customHeight="1">
      <c r="A394" s="34"/>
      <c r="B394" s="35"/>
      <c r="C394" s="199" t="s">
        <v>72</v>
      </c>
      <c r="D394" s="199" t="s">
        <v>145</v>
      </c>
      <c r="E394" s="200" t="s">
        <v>1356</v>
      </c>
      <c r="F394" s="201" t="s">
        <v>1357</v>
      </c>
      <c r="G394" s="202" t="s">
        <v>630</v>
      </c>
      <c r="H394" s="203">
        <v>1</v>
      </c>
      <c r="I394" s="204">
        <v>5000</v>
      </c>
      <c r="J394" s="204">
        <f>ROUND(I394*H394,2)</f>
        <v>5000</v>
      </c>
      <c r="K394" s="201" t="s">
        <v>17</v>
      </c>
      <c r="L394" s="40"/>
      <c r="M394" s="205" t="s">
        <v>17</v>
      </c>
      <c r="N394" s="206" t="s">
        <v>43</v>
      </c>
      <c r="O394" s="207">
        <v>0</v>
      </c>
      <c r="P394" s="207">
        <f>O394*H394</f>
        <v>0</v>
      </c>
      <c r="Q394" s="207">
        <v>0</v>
      </c>
      <c r="R394" s="207">
        <f>Q394*H394</f>
        <v>0</v>
      </c>
      <c r="S394" s="207">
        <v>0</v>
      </c>
      <c r="T394" s="208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209" t="s">
        <v>150</v>
      </c>
      <c r="AT394" s="209" t="s">
        <v>145</v>
      </c>
      <c r="AU394" s="209" t="s">
        <v>82</v>
      </c>
      <c r="AY394" s="19" t="s">
        <v>142</v>
      </c>
      <c r="BE394" s="210">
        <f>IF(N394="základní",J394,0)</f>
        <v>5000</v>
      </c>
      <c r="BF394" s="210">
        <f>IF(N394="snížená",J394,0)</f>
        <v>0</v>
      </c>
      <c r="BG394" s="210">
        <f>IF(N394="zákl. přenesená",J394,0)</f>
        <v>0</v>
      </c>
      <c r="BH394" s="210">
        <f>IF(N394="sníž. přenesená",J394,0)</f>
        <v>0</v>
      </c>
      <c r="BI394" s="210">
        <f>IF(N394="nulová",J394,0)</f>
        <v>0</v>
      </c>
      <c r="BJ394" s="19" t="s">
        <v>80</v>
      </c>
      <c r="BK394" s="210">
        <f>ROUND(I394*H394,2)</f>
        <v>5000</v>
      </c>
      <c r="BL394" s="19" t="s">
        <v>150</v>
      </c>
      <c r="BM394" s="209" t="s">
        <v>1358</v>
      </c>
    </row>
    <row r="395" s="2" customFormat="1">
      <c r="A395" s="34"/>
      <c r="B395" s="35"/>
      <c r="C395" s="36"/>
      <c r="D395" s="211" t="s">
        <v>152</v>
      </c>
      <c r="E395" s="36"/>
      <c r="F395" s="212" t="s">
        <v>1357</v>
      </c>
      <c r="G395" s="36"/>
      <c r="H395" s="36"/>
      <c r="I395" s="36"/>
      <c r="J395" s="36"/>
      <c r="K395" s="36"/>
      <c r="L395" s="40"/>
      <c r="M395" s="213"/>
      <c r="N395" s="214"/>
      <c r="O395" s="79"/>
      <c r="P395" s="79"/>
      <c r="Q395" s="79"/>
      <c r="R395" s="79"/>
      <c r="S395" s="79"/>
      <c r="T395" s="80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9" t="s">
        <v>152</v>
      </c>
      <c r="AU395" s="19" t="s">
        <v>82</v>
      </c>
    </row>
    <row r="396" s="2" customFormat="1" ht="16.5" customHeight="1">
      <c r="A396" s="34"/>
      <c r="B396" s="35"/>
      <c r="C396" s="199" t="s">
        <v>72</v>
      </c>
      <c r="D396" s="199" t="s">
        <v>145</v>
      </c>
      <c r="E396" s="200" t="s">
        <v>1359</v>
      </c>
      <c r="F396" s="201" t="s">
        <v>1360</v>
      </c>
      <c r="G396" s="202" t="s">
        <v>630</v>
      </c>
      <c r="H396" s="203">
        <v>1</v>
      </c>
      <c r="I396" s="204">
        <v>3000</v>
      </c>
      <c r="J396" s="204">
        <f>ROUND(I396*H396,2)</f>
        <v>3000</v>
      </c>
      <c r="K396" s="201" t="s">
        <v>17</v>
      </c>
      <c r="L396" s="40"/>
      <c r="M396" s="205" t="s">
        <v>17</v>
      </c>
      <c r="N396" s="206" t="s">
        <v>43</v>
      </c>
      <c r="O396" s="207">
        <v>0</v>
      </c>
      <c r="P396" s="207">
        <f>O396*H396</f>
        <v>0</v>
      </c>
      <c r="Q396" s="207">
        <v>0</v>
      </c>
      <c r="R396" s="207">
        <f>Q396*H396</f>
        <v>0</v>
      </c>
      <c r="S396" s="207">
        <v>0</v>
      </c>
      <c r="T396" s="208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209" t="s">
        <v>150</v>
      </c>
      <c r="AT396" s="209" t="s">
        <v>145</v>
      </c>
      <c r="AU396" s="209" t="s">
        <v>82</v>
      </c>
      <c r="AY396" s="19" t="s">
        <v>142</v>
      </c>
      <c r="BE396" s="210">
        <f>IF(N396="základní",J396,0)</f>
        <v>3000</v>
      </c>
      <c r="BF396" s="210">
        <f>IF(N396="snížená",J396,0)</f>
        <v>0</v>
      </c>
      <c r="BG396" s="210">
        <f>IF(N396="zákl. přenesená",J396,0)</f>
        <v>0</v>
      </c>
      <c r="BH396" s="210">
        <f>IF(N396="sníž. přenesená",J396,0)</f>
        <v>0</v>
      </c>
      <c r="BI396" s="210">
        <f>IF(N396="nulová",J396,0)</f>
        <v>0</v>
      </c>
      <c r="BJ396" s="19" t="s">
        <v>80</v>
      </c>
      <c r="BK396" s="210">
        <f>ROUND(I396*H396,2)</f>
        <v>3000</v>
      </c>
      <c r="BL396" s="19" t="s">
        <v>150</v>
      </c>
      <c r="BM396" s="209" t="s">
        <v>1361</v>
      </c>
    </row>
    <row r="397" s="2" customFormat="1">
      <c r="A397" s="34"/>
      <c r="B397" s="35"/>
      <c r="C397" s="36"/>
      <c r="D397" s="211" t="s">
        <v>152</v>
      </c>
      <c r="E397" s="36"/>
      <c r="F397" s="212" t="s">
        <v>1360</v>
      </c>
      <c r="G397" s="36"/>
      <c r="H397" s="36"/>
      <c r="I397" s="36"/>
      <c r="J397" s="36"/>
      <c r="K397" s="36"/>
      <c r="L397" s="40"/>
      <c r="M397" s="213"/>
      <c r="N397" s="214"/>
      <c r="O397" s="79"/>
      <c r="P397" s="79"/>
      <c r="Q397" s="79"/>
      <c r="R397" s="79"/>
      <c r="S397" s="79"/>
      <c r="T397" s="80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9" t="s">
        <v>152</v>
      </c>
      <c r="AU397" s="19" t="s">
        <v>82</v>
      </c>
    </row>
    <row r="398" s="2" customFormat="1" ht="16.5" customHeight="1">
      <c r="A398" s="34"/>
      <c r="B398" s="35"/>
      <c r="C398" s="199" t="s">
        <v>72</v>
      </c>
      <c r="D398" s="199" t="s">
        <v>145</v>
      </c>
      <c r="E398" s="200" t="s">
        <v>1362</v>
      </c>
      <c r="F398" s="201" t="s">
        <v>1363</v>
      </c>
      <c r="G398" s="202" t="s">
        <v>630</v>
      </c>
      <c r="H398" s="203">
        <v>1</v>
      </c>
      <c r="I398" s="204">
        <v>2400</v>
      </c>
      <c r="J398" s="204">
        <f>ROUND(I398*H398,2)</f>
        <v>2400</v>
      </c>
      <c r="K398" s="201" t="s">
        <v>17</v>
      </c>
      <c r="L398" s="40"/>
      <c r="M398" s="205" t="s">
        <v>17</v>
      </c>
      <c r="N398" s="206" t="s">
        <v>43</v>
      </c>
      <c r="O398" s="207">
        <v>0</v>
      </c>
      <c r="P398" s="207">
        <f>O398*H398</f>
        <v>0</v>
      </c>
      <c r="Q398" s="207">
        <v>0</v>
      </c>
      <c r="R398" s="207">
        <f>Q398*H398</f>
        <v>0</v>
      </c>
      <c r="S398" s="207">
        <v>0</v>
      </c>
      <c r="T398" s="208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209" t="s">
        <v>150</v>
      </c>
      <c r="AT398" s="209" t="s">
        <v>145</v>
      </c>
      <c r="AU398" s="209" t="s">
        <v>82</v>
      </c>
      <c r="AY398" s="19" t="s">
        <v>142</v>
      </c>
      <c r="BE398" s="210">
        <f>IF(N398="základní",J398,0)</f>
        <v>2400</v>
      </c>
      <c r="BF398" s="210">
        <f>IF(N398="snížená",J398,0)</f>
        <v>0</v>
      </c>
      <c r="BG398" s="210">
        <f>IF(N398="zákl. přenesená",J398,0)</f>
        <v>0</v>
      </c>
      <c r="BH398" s="210">
        <f>IF(N398="sníž. přenesená",J398,0)</f>
        <v>0</v>
      </c>
      <c r="BI398" s="210">
        <f>IF(N398="nulová",J398,0)</f>
        <v>0</v>
      </c>
      <c r="BJ398" s="19" t="s">
        <v>80</v>
      </c>
      <c r="BK398" s="210">
        <f>ROUND(I398*H398,2)</f>
        <v>2400</v>
      </c>
      <c r="BL398" s="19" t="s">
        <v>150</v>
      </c>
      <c r="BM398" s="209" t="s">
        <v>1364</v>
      </c>
    </row>
    <row r="399" s="2" customFormat="1">
      <c r="A399" s="34"/>
      <c r="B399" s="35"/>
      <c r="C399" s="36"/>
      <c r="D399" s="211" t="s">
        <v>152</v>
      </c>
      <c r="E399" s="36"/>
      <c r="F399" s="212" t="s">
        <v>1363</v>
      </c>
      <c r="G399" s="36"/>
      <c r="H399" s="36"/>
      <c r="I399" s="36"/>
      <c r="J399" s="36"/>
      <c r="K399" s="36"/>
      <c r="L399" s="40"/>
      <c r="M399" s="213"/>
      <c r="N399" s="214"/>
      <c r="O399" s="79"/>
      <c r="P399" s="79"/>
      <c r="Q399" s="79"/>
      <c r="R399" s="79"/>
      <c r="S399" s="79"/>
      <c r="T399" s="80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T399" s="19" t="s">
        <v>152</v>
      </c>
      <c r="AU399" s="19" t="s">
        <v>82</v>
      </c>
    </row>
    <row r="400" s="2" customFormat="1" ht="16.5" customHeight="1">
      <c r="A400" s="34"/>
      <c r="B400" s="35"/>
      <c r="C400" s="199" t="s">
        <v>72</v>
      </c>
      <c r="D400" s="199" t="s">
        <v>145</v>
      </c>
      <c r="E400" s="200" t="s">
        <v>1365</v>
      </c>
      <c r="F400" s="201" t="s">
        <v>1366</v>
      </c>
      <c r="G400" s="202" t="s">
        <v>630</v>
      </c>
      <c r="H400" s="203">
        <v>1</v>
      </c>
      <c r="I400" s="204">
        <v>6000</v>
      </c>
      <c r="J400" s="204">
        <f>ROUND(I400*H400,2)</f>
        <v>6000</v>
      </c>
      <c r="K400" s="201" t="s">
        <v>17</v>
      </c>
      <c r="L400" s="40"/>
      <c r="M400" s="205" t="s">
        <v>17</v>
      </c>
      <c r="N400" s="206" t="s">
        <v>43</v>
      </c>
      <c r="O400" s="207">
        <v>0</v>
      </c>
      <c r="P400" s="207">
        <f>O400*H400</f>
        <v>0</v>
      </c>
      <c r="Q400" s="207">
        <v>0</v>
      </c>
      <c r="R400" s="207">
        <f>Q400*H400</f>
        <v>0</v>
      </c>
      <c r="S400" s="207">
        <v>0</v>
      </c>
      <c r="T400" s="208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209" t="s">
        <v>150</v>
      </c>
      <c r="AT400" s="209" t="s">
        <v>145</v>
      </c>
      <c r="AU400" s="209" t="s">
        <v>82</v>
      </c>
      <c r="AY400" s="19" t="s">
        <v>142</v>
      </c>
      <c r="BE400" s="210">
        <f>IF(N400="základní",J400,0)</f>
        <v>6000</v>
      </c>
      <c r="BF400" s="210">
        <f>IF(N400="snížená",J400,0)</f>
        <v>0</v>
      </c>
      <c r="BG400" s="210">
        <f>IF(N400="zákl. přenesená",J400,0)</f>
        <v>0</v>
      </c>
      <c r="BH400" s="210">
        <f>IF(N400="sníž. přenesená",J400,0)</f>
        <v>0</v>
      </c>
      <c r="BI400" s="210">
        <f>IF(N400="nulová",J400,0)</f>
        <v>0</v>
      </c>
      <c r="BJ400" s="19" t="s">
        <v>80</v>
      </c>
      <c r="BK400" s="210">
        <f>ROUND(I400*H400,2)</f>
        <v>6000</v>
      </c>
      <c r="BL400" s="19" t="s">
        <v>150</v>
      </c>
      <c r="BM400" s="209" t="s">
        <v>1367</v>
      </c>
    </row>
    <row r="401" s="2" customFormat="1">
      <c r="A401" s="34"/>
      <c r="B401" s="35"/>
      <c r="C401" s="36"/>
      <c r="D401" s="211" t="s">
        <v>152</v>
      </c>
      <c r="E401" s="36"/>
      <c r="F401" s="212" t="s">
        <v>1366</v>
      </c>
      <c r="G401" s="36"/>
      <c r="H401" s="36"/>
      <c r="I401" s="36"/>
      <c r="J401" s="36"/>
      <c r="K401" s="36"/>
      <c r="L401" s="40"/>
      <c r="M401" s="213"/>
      <c r="N401" s="214"/>
      <c r="O401" s="79"/>
      <c r="P401" s="79"/>
      <c r="Q401" s="79"/>
      <c r="R401" s="79"/>
      <c r="S401" s="79"/>
      <c r="T401" s="80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9" t="s">
        <v>152</v>
      </c>
      <c r="AU401" s="19" t="s">
        <v>82</v>
      </c>
    </row>
    <row r="402" s="12" customFormat="1" ht="22.8" customHeight="1">
      <c r="A402" s="12"/>
      <c r="B402" s="184"/>
      <c r="C402" s="185"/>
      <c r="D402" s="186" t="s">
        <v>71</v>
      </c>
      <c r="E402" s="197" t="s">
        <v>1368</v>
      </c>
      <c r="F402" s="197" t="s">
        <v>1369</v>
      </c>
      <c r="G402" s="185"/>
      <c r="H402" s="185"/>
      <c r="I402" s="185"/>
      <c r="J402" s="198">
        <f>BK402</f>
        <v>13120</v>
      </c>
      <c r="K402" s="185"/>
      <c r="L402" s="189"/>
      <c r="M402" s="190"/>
      <c r="N402" s="191"/>
      <c r="O402" s="191"/>
      <c r="P402" s="192">
        <f>SUM(P403:P410)</f>
        <v>0</v>
      </c>
      <c r="Q402" s="191"/>
      <c r="R402" s="192">
        <f>SUM(R403:R410)</f>
        <v>0</v>
      </c>
      <c r="S402" s="191"/>
      <c r="T402" s="193">
        <f>SUM(T403:T410)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194" t="s">
        <v>80</v>
      </c>
      <c r="AT402" s="195" t="s">
        <v>71</v>
      </c>
      <c r="AU402" s="195" t="s">
        <v>80</v>
      </c>
      <c r="AY402" s="194" t="s">
        <v>142</v>
      </c>
      <c r="BK402" s="196">
        <f>SUM(BK403:BK410)</f>
        <v>13120</v>
      </c>
    </row>
    <row r="403" s="2" customFormat="1" ht="16.5" customHeight="1">
      <c r="A403" s="34"/>
      <c r="B403" s="35"/>
      <c r="C403" s="199" t="s">
        <v>72</v>
      </c>
      <c r="D403" s="199" t="s">
        <v>145</v>
      </c>
      <c r="E403" s="200" t="s">
        <v>1370</v>
      </c>
      <c r="F403" s="201" t="s">
        <v>1371</v>
      </c>
      <c r="G403" s="202" t="s">
        <v>630</v>
      </c>
      <c r="H403" s="203">
        <v>1</v>
      </c>
      <c r="I403" s="204">
        <v>1200</v>
      </c>
      <c r="J403" s="204">
        <f>ROUND(I403*H403,2)</f>
        <v>1200</v>
      </c>
      <c r="K403" s="201" t="s">
        <v>17</v>
      </c>
      <c r="L403" s="40"/>
      <c r="M403" s="205" t="s">
        <v>17</v>
      </c>
      <c r="N403" s="206" t="s">
        <v>43</v>
      </c>
      <c r="O403" s="207">
        <v>0</v>
      </c>
      <c r="P403" s="207">
        <f>O403*H403</f>
        <v>0</v>
      </c>
      <c r="Q403" s="207">
        <v>0</v>
      </c>
      <c r="R403" s="207">
        <f>Q403*H403</f>
        <v>0</v>
      </c>
      <c r="S403" s="207">
        <v>0</v>
      </c>
      <c r="T403" s="208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209" t="s">
        <v>150</v>
      </c>
      <c r="AT403" s="209" t="s">
        <v>145</v>
      </c>
      <c r="AU403" s="209" t="s">
        <v>82</v>
      </c>
      <c r="AY403" s="19" t="s">
        <v>142</v>
      </c>
      <c r="BE403" s="210">
        <f>IF(N403="základní",J403,0)</f>
        <v>1200</v>
      </c>
      <c r="BF403" s="210">
        <f>IF(N403="snížená",J403,0)</f>
        <v>0</v>
      </c>
      <c r="BG403" s="210">
        <f>IF(N403="zákl. přenesená",J403,0)</f>
        <v>0</v>
      </c>
      <c r="BH403" s="210">
        <f>IF(N403="sníž. přenesená",J403,0)</f>
        <v>0</v>
      </c>
      <c r="BI403" s="210">
        <f>IF(N403="nulová",J403,0)</f>
        <v>0</v>
      </c>
      <c r="BJ403" s="19" t="s">
        <v>80</v>
      </c>
      <c r="BK403" s="210">
        <f>ROUND(I403*H403,2)</f>
        <v>1200</v>
      </c>
      <c r="BL403" s="19" t="s">
        <v>150</v>
      </c>
      <c r="BM403" s="209" t="s">
        <v>1372</v>
      </c>
    </row>
    <row r="404" s="2" customFormat="1">
      <c r="A404" s="34"/>
      <c r="B404" s="35"/>
      <c r="C404" s="36"/>
      <c r="D404" s="211" t="s">
        <v>152</v>
      </c>
      <c r="E404" s="36"/>
      <c r="F404" s="212" t="s">
        <v>1371</v>
      </c>
      <c r="G404" s="36"/>
      <c r="H404" s="36"/>
      <c r="I404" s="36"/>
      <c r="J404" s="36"/>
      <c r="K404" s="36"/>
      <c r="L404" s="40"/>
      <c r="M404" s="213"/>
      <c r="N404" s="214"/>
      <c r="O404" s="79"/>
      <c r="P404" s="79"/>
      <c r="Q404" s="79"/>
      <c r="R404" s="79"/>
      <c r="S404" s="79"/>
      <c r="T404" s="80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9" t="s">
        <v>152</v>
      </c>
      <c r="AU404" s="19" t="s">
        <v>82</v>
      </c>
    </row>
    <row r="405" s="2" customFormat="1" ht="16.5" customHeight="1">
      <c r="A405" s="34"/>
      <c r="B405" s="35"/>
      <c r="C405" s="199" t="s">
        <v>72</v>
      </c>
      <c r="D405" s="199" t="s">
        <v>145</v>
      </c>
      <c r="E405" s="200" t="s">
        <v>1373</v>
      </c>
      <c r="F405" s="201" t="s">
        <v>1374</v>
      </c>
      <c r="G405" s="202" t="s">
        <v>630</v>
      </c>
      <c r="H405" s="203">
        <v>1</v>
      </c>
      <c r="I405" s="204">
        <v>3000</v>
      </c>
      <c r="J405" s="204">
        <f>ROUND(I405*H405,2)</f>
        <v>3000</v>
      </c>
      <c r="K405" s="201" t="s">
        <v>17</v>
      </c>
      <c r="L405" s="40"/>
      <c r="M405" s="205" t="s">
        <v>17</v>
      </c>
      <c r="N405" s="206" t="s">
        <v>43</v>
      </c>
      <c r="O405" s="207">
        <v>0</v>
      </c>
      <c r="P405" s="207">
        <f>O405*H405</f>
        <v>0</v>
      </c>
      <c r="Q405" s="207">
        <v>0</v>
      </c>
      <c r="R405" s="207">
        <f>Q405*H405</f>
        <v>0</v>
      </c>
      <c r="S405" s="207">
        <v>0</v>
      </c>
      <c r="T405" s="208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209" t="s">
        <v>150</v>
      </c>
      <c r="AT405" s="209" t="s">
        <v>145</v>
      </c>
      <c r="AU405" s="209" t="s">
        <v>82</v>
      </c>
      <c r="AY405" s="19" t="s">
        <v>142</v>
      </c>
      <c r="BE405" s="210">
        <f>IF(N405="základní",J405,0)</f>
        <v>3000</v>
      </c>
      <c r="BF405" s="210">
        <f>IF(N405="snížená",J405,0)</f>
        <v>0</v>
      </c>
      <c r="BG405" s="210">
        <f>IF(N405="zákl. přenesená",J405,0)</f>
        <v>0</v>
      </c>
      <c r="BH405" s="210">
        <f>IF(N405="sníž. přenesená",J405,0)</f>
        <v>0</v>
      </c>
      <c r="BI405" s="210">
        <f>IF(N405="nulová",J405,0)</f>
        <v>0</v>
      </c>
      <c r="BJ405" s="19" t="s">
        <v>80</v>
      </c>
      <c r="BK405" s="210">
        <f>ROUND(I405*H405,2)</f>
        <v>3000</v>
      </c>
      <c r="BL405" s="19" t="s">
        <v>150</v>
      </c>
      <c r="BM405" s="209" t="s">
        <v>1375</v>
      </c>
    </row>
    <row r="406" s="2" customFormat="1">
      <c r="A406" s="34"/>
      <c r="B406" s="35"/>
      <c r="C406" s="36"/>
      <c r="D406" s="211" t="s">
        <v>152</v>
      </c>
      <c r="E406" s="36"/>
      <c r="F406" s="212" t="s">
        <v>1374</v>
      </c>
      <c r="G406" s="36"/>
      <c r="H406" s="36"/>
      <c r="I406" s="36"/>
      <c r="J406" s="36"/>
      <c r="K406" s="36"/>
      <c r="L406" s="40"/>
      <c r="M406" s="213"/>
      <c r="N406" s="214"/>
      <c r="O406" s="79"/>
      <c r="P406" s="79"/>
      <c r="Q406" s="79"/>
      <c r="R406" s="79"/>
      <c r="S406" s="79"/>
      <c r="T406" s="80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9" t="s">
        <v>152</v>
      </c>
      <c r="AU406" s="19" t="s">
        <v>82</v>
      </c>
    </row>
    <row r="407" s="2" customFormat="1" ht="16.5" customHeight="1">
      <c r="A407" s="34"/>
      <c r="B407" s="35"/>
      <c r="C407" s="199" t="s">
        <v>72</v>
      </c>
      <c r="D407" s="199" t="s">
        <v>145</v>
      </c>
      <c r="E407" s="200" t="s">
        <v>1376</v>
      </c>
      <c r="F407" s="201" t="s">
        <v>1377</v>
      </c>
      <c r="G407" s="202" t="s">
        <v>630</v>
      </c>
      <c r="H407" s="203">
        <v>1</v>
      </c>
      <c r="I407" s="204">
        <v>1000</v>
      </c>
      <c r="J407" s="204">
        <f>ROUND(I407*H407,2)</f>
        <v>1000</v>
      </c>
      <c r="K407" s="201" t="s">
        <v>17</v>
      </c>
      <c r="L407" s="40"/>
      <c r="M407" s="205" t="s">
        <v>17</v>
      </c>
      <c r="N407" s="206" t="s">
        <v>43</v>
      </c>
      <c r="O407" s="207">
        <v>0</v>
      </c>
      <c r="P407" s="207">
        <f>O407*H407</f>
        <v>0</v>
      </c>
      <c r="Q407" s="207">
        <v>0</v>
      </c>
      <c r="R407" s="207">
        <f>Q407*H407</f>
        <v>0</v>
      </c>
      <c r="S407" s="207">
        <v>0</v>
      </c>
      <c r="T407" s="208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209" t="s">
        <v>150</v>
      </c>
      <c r="AT407" s="209" t="s">
        <v>145</v>
      </c>
      <c r="AU407" s="209" t="s">
        <v>82</v>
      </c>
      <c r="AY407" s="19" t="s">
        <v>142</v>
      </c>
      <c r="BE407" s="210">
        <f>IF(N407="základní",J407,0)</f>
        <v>1000</v>
      </c>
      <c r="BF407" s="210">
        <f>IF(N407="snížená",J407,0)</f>
        <v>0</v>
      </c>
      <c r="BG407" s="210">
        <f>IF(N407="zákl. přenesená",J407,0)</f>
        <v>0</v>
      </c>
      <c r="BH407" s="210">
        <f>IF(N407="sníž. přenesená",J407,0)</f>
        <v>0</v>
      </c>
      <c r="BI407" s="210">
        <f>IF(N407="nulová",J407,0)</f>
        <v>0</v>
      </c>
      <c r="BJ407" s="19" t="s">
        <v>80</v>
      </c>
      <c r="BK407" s="210">
        <f>ROUND(I407*H407,2)</f>
        <v>1000</v>
      </c>
      <c r="BL407" s="19" t="s">
        <v>150</v>
      </c>
      <c r="BM407" s="209" t="s">
        <v>863</v>
      </c>
    </row>
    <row r="408" s="2" customFormat="1">
      <c r="A408" s="34"/>
      <c r="B408" s="35"/>
      <c r="C408" s="36"/>
      <c r="D408" s="211" t="s">
        <v>152</v>
      </c>
      <c r="E408" s="36"/>
      <c r="F408" s="212" t="s">
        <v>1377</v>
      </c>
      <c r="G408" s="36"/>
      <c r="H408" s="36"/>
      <c r="I408" s="36"/>
      <c r="J408" s="36"/>
      <c r="K408" s="36"/>
      <c r="L408" s="40"/>
      <c r="M408" s="213"/>
      <c r="N408" s="214"/>
      <c r="O408" s="79"/>
      <c r="P408" s="79"/>
      <c r="Q408" s="79"/>
      <c r="R408" s="79"/>
      <c r="S408" s="79"/>
      <c r="T408" s="80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T408" s="19" t="s">
        <v>152</v>
      </c>
      <c r="AU408" s="19" t="s">
        <v>82</v>
      </c>
    </row>
    <row r="409" s="2" customFormat="1" ht="16.5" customHeight="1">
      <c r="A409" s="34"/>
      <c r="B409" s="35"/>
      <c r="C409" s="199" t="s">
        <v>72</v>
      </c>
      <c r="D409" s="199" t="s">
        <v>145</v>
      </c>
      <c r="E409" s="200" t="s">
        <v>1378</v>
      </c>
      <c r="F409" s="201" t="s">
        <v>1379</v>
      </c>
      <c r="G409" s="202" t="s">
        <v>630</v>
      </c>
      <c r="H409" s="203">
        <v>1</v>
      </c>
      <c r="I409" s="204">
        <v>7920</v>
      </c>
      <c r="J409" s="204">
        <f>ROUND(I409*H409,2)</f>
        <v>7920</v>
      </c>
      <c r="K409" s="201" t="s">
        <v>17</v>
      </c>
      <c r="L409" s="40"/>
      <c r="M409" s="205" t="s">
        <v>17</v>
      </c>
      <c r="N409" s="206" t="s">
        <v>43</v>
      </c>
      <c r="O409" s="207">
        <v>0</v>
      </c>
      <c r="P409" s="207">
        <f>O409*H409</f>
        <v>0</v>
      </c>
      <c r="Q409" s="207">
        <v>0</v>
      </c>
      <c r="R409" s="207">
        <f>Q409*H409</f>
        <v>0</v>
      </c>
      <c r="S409" s="207">
        <v>0</v>
      </c>
      <c r="T409" s="208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209" t="s">
        <v>150</v>
      </c>
      <c r="AT409" s="209" t="s">
        <v>145</v>
      </c>
      <c r="AU409" s="209" t="s">
        <v>82</v>
      </c>
      <c r="AY409" s="19" t="s">
        <v>142</v>
      </c>
      <c r="BE409" s="210">
        <f>IF(N409="základní",J409,0)</f>
        <v>7920</v>
      </c>
      <c r="BF409" s="210">
        <f>IF(N409="snížená",J409,0)</f>
        <v>0</v>
      </c>
      <c r="BG409" s="210">
        <f>IF(N409="zákl. přenesená",J409,0)</f>
        <v>0</v>
      </c>
      <c r="BH409" s="210">
        <f>IF(N409="sníž. přenesená",J409,0)</f>
        <v>0</v>
      </c>
      <c r="BI409" s="210">
        <f>IF(N409="nulová",J409,0)</f>
        <v>0</v>
      </c>
      <c r="BJ409" s="19" t="s">
        <v>80</v>
      </c>
      <c r="BK409" s="210">
        <f>ROUND(I409*H409,2)</f>
        <v>7920</v>
      </c>
      <c r="BL409" s="19" t="s">
        <v>150</v>
      </c>
      <c r="BM409" s="209" t="s">
        <v>1380</v>
      </c>
    </row>
    <row r="410" s="2" customFormat="1">
      <c r="A410" s="34"/>
      <c r="B410" s="35"/>
      <c r="C410" s="36"/>
      <c r="D410" s="211" t="s">
        <v>152</v>
      </c>
      <c r="E410" s="36"/>
      <c r="F410" s="212" t="s">
        <v>1379</v>
      </c>
      <c r="G410" s="36"/>
      <c r="H410" s="36"/>
      <c r="I410" s="36"/>
      <c r="J410" s="36"/>
      <c r="K410" s="36"/>
      <c r="L410" s="40"/>
      <c r="M410" s="213"/>
      <c r="N410" s="214"/>
      <c r="O410" s="79"/>
      <c r="P410" s="79"/>
      <c r="Q410" s="79"/>
      <c r="R410" s="79"/>
      <c r="S410" s="79"/>
      <c r="T410" s="80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T410" s="19" t="s">
        <v>152</v>
      </c>
      <c r="AU410" s="19" t="s">
        <v>82</v>
      </c>
    </row>
    <row r="411" s="12" customFormat="1" ht="25.92" customHeight="1">
      <c r="A411" s="12"/>
      <c r="B411" s="184"/>
      <c r="C411" s="185"/>
      <c r="D411" s="186" t="s">
        <v>71</v>
      </c>
      <c r="E411" s="187" t="s">
        <v>1381</v>
      </c>
      <c r="F411" s="187" t="s">
        <v>1382</v>
      </c>
      <c r="G411" s="185"/>
      <c r="H411" s="185"/>
      <c r="I411" s="185"/>
      <c r="J411" s="188">
        <f>BK411</f>
        <v>13000</v>
      </c>
      <c r="K411" s="185"/>
      <c r="L411" s="189"/>
      <c r="M411" s="190"/>
      <c r="N411" s="191"/>
      <c r="O411" s="191"/>
      <c r="P411" s="192">
        <f>P412+P415</f>
        <v>0</v>
      </c>
      <c r="Q411" s="191"/>
      <c r="R411" s="192">
        <f>R412+R415</f>
        <v>0</v>
      </c>
      <c r="S411" s="191"/>
      <c r="T411" s="193">
        <f>T412+T415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194" t="s">
        <v>80</v>
      </c>
      <c r="AT411" s="195" t="s">
        <v>71</v>
      </c>
      <c r="AU411" s="195" t="s">
        <v>72</v>
      </c>
      <c r="AY411" s="194" t="s">
        <v>142</v>
      </c>
      <c r="BK411" s="196">
        <f>BK412+BK415</f>
        <v>13000</v>
      </c>
    </row>
    <row r="412" s="12" customFormat="1" ht="22.8" customHeight="1">
      <c r="A412" s="12"/>
      <c r="B412" s="184"/>
      <c r="C412" s="185"/>
      <c r="D412" s="186" t="s">
        <v>71</v>
      </c>
      <c r="E412" s="197" t="s">
        <v>1383</v>
      </c>
      <c r="F412" s="197" t="s">
        <v>1384</v>
      </c>
      <c r="G412" s="185"/>
      <c r="H412" s="185"/>
      <c r="I412" s="185"/>
      <c r="J412" s="198">
        <f>BK412</f>
        <v>8000</v>
      </c>
      <c r="K412" s="185"/>
      <c r="L412" s="189"/>
      <c r="M412" s="190"/>
      <c r="N412" s="191"/>
      <c r="O412" s="191"/>
      <c r="P412" s="192">
        <f>SUM(P413:P414)</f>
        <v>0</v>
      </c>
      <c r="Q412" s="191"/>
      <c r="R412" s="192">
        <f>SUM(R413:R414)</f>
        <v>0</v>
      </c>
      <c r="S412" s="191"/>
      <c r="T412" s="193">
        <f>SUM(T413:T414)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194" t="s">
        <v>80</v>
      </c>
      <c r="AT412" s="195" t="s">
        <v>71</v>
      </c>
      <c r="AU412" s="195" t="s">
        <v>80</v>
      </c>
      <c r="AY412" s="194" t="s">
        <v>142</v>
      </c>
      <c r="BK412" s="196">
        <f>SUM(BK413:BK414)</f>
        <v>8000</v>
      </c>
    </row>
    <row r="413" s="2" customFormat="1" ht="16.5" customHeight="1">
      <c r="A413" s="34"/>
      <c r="B413" s="35"/>
      <c r="C413" s="199" t="s">
        <v>72</v>
      </c>
      <c r="D413" s="199" t="s">
        <v>145</v>
      </c>
      <c r="E413" s="200" t="s">
        <v>1385</v>
      </c>
      <c r="F413" s="201" t="s">
        <v>1386</v>
      </c>
      <c r="G413" s="202" t="s">
        <v>630</v>
      </c>
      <c r="H413" s="203">
        <v>1</v>
      </c>
      <c r="I413" s="204">
        <v>8000</v>
      </c>
      <c r="J413" s="204">
        <f>ROUND(I413*H413,2)</f>
        <v>8000</v>
      </c>
      <c r="K413" s="201" t="s">
        <v>17</v>
      </c>
      <c r="L413" s="40"/>
      <c r="M413" s="205" t="s">
        <v>17</v>
      </c>
      <c r="N413" s="206" t="s">
        <v>43</v>
      </c>
      <c r="O413" s="207">
        <v>0</v>
      </c>
      <c r="P413" s="207">
        <f>O413*H413</f>
        <v>0</v>
      </c>
      <c r="Q413" s="207">
        <v>0</v>
      </c>
      <c r="R413" s="207">
        <f>Q413*H413</f>
        <v>0</v>
      </c>
      <c r="S413" s="207">
        <v>0</v>
      </c>
      <c r="T413" s="208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209" t="s">
        <v>150</v>
      </c>
      <c r="AT413" s="209" t="s">
        <v>145</v>
      </c>
      <c r="AU413" s="209" t="s">
        <v>82</v>
      </c>
      <c r="AY413" s="19" t="s">
        <v>142</v>
      </c>
      <c r="BE413" s="210">
        <f>IF(N413="základní",J413,0)</f>
        <v>8000</v>
      </c>
      <c r="BF413" s="210">
        <f>IF(N413="snížená",J413,0)</f>
        <v>0</v>
      </c>
      <c r="BG413" s="210">
        <f>IF(N413="zákl. přenesená",J413,0)</f>
        <v>0</v>
      </c>
      <c r="BH413" s="210">
        <f>IF(N413="sníž. přenesená",J413,0)</f>
        <v>0</v>
      </c>
      <c r="BI413" s="210">
        <f>IF(N413="nulová",J413,0)</f>
        <v>0</v>
      </c>
      <c r="BJ413" s="19" t="s">
        <v>80</v>
      </c>
      <c r="BK413" s="210">
        <f>ROUND(I413*H413,2)</f>
        <v>8000</v>
      </c>
      <c r="BL413" s="19" t="s">
        <v>150</v>
      </c>
      <c r="BM413" s="209" t="s">
        <v>1387</v>
      </c>
    </row>
    <row r="414" s="2" customFormat="1">
      <c r="A414" s="34"/>
      <c r="B414" s="35"/>
      <c r="C414" s="36"/>
      <c r="D414" s="211" t="s">
        <v>152</v>
      </c>
      <c r="E414" s="36"/>
      <c r="F414" s="212" t="s">
        <v>1386</v>
      </c>
      <c r="G414" s="36"/>
      <c r="H414" s="36"/>
      <c r="I414" s="36"/>
      <c r="J414" s="36"/>
      <c r="K414" s="36"/>
      <c r="L414" s="40"/>
      <c r="M414" s="213"/>
      <c r="N414" s="214"/>
      <c r="O414" s="79"/>
      <c r="P414" s="79"/>
      <c r="Q414" s="79"/>
      <c r="R414" s="79"/>
      <c r="S414" s="79"/>
      <c r="T414" s="80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T414" s="19" t="s">
        <v>152</v>
      </c>
      <c r="AU414" s="19" t="s">
        <v>82</v>
      </c>
    </row>
    <row r="415" s="12" customFormat="1" ht="22.8" customHeight="1">
      <c r="A415" s="12"/>
      <c r="B415" s="184"/>
      <c r="C415" s="185"/>
      <c r="D415" s="186" t="s">
        <v>71</v>
      </c>
      <c r="E415" s="197" t="s">
        <v>1388</v>
      </c>
      <c r="F415" s="197" t="s">
        <v>1389</v>
      </c>
      <c r="G415" s="185"/>
      <c r="H415" s="185"/>
      <c r="I415" s="185"/>
      <c r="J415" s="198">
        <f>BK415</f>
        <v>5000</v>
      </c>
      <c r="K415" s="185"/>
      <c r="L415" s="189"/>
      <c r="M415" s="190"/>
      <c r="N415" s="191"/>
      <c r="O415" s="191"/>
      <c r="P415" s="192">
        <f>SUM(P416:P417)</f>
        <v>0</v>
      </c>
      <c r="Q415" s="191"/>
      <c r="R415" s="192">
        <f>SUM(R416:R417)</f>
        <v>0</v>
      </c>
      <c r="S415" s="191"/>
      <c r="T415" s="193">
        <f>SUM(T416:T417)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194" t="s">
        <v>80</v>
      </c>
      <c r="AT415" s="195" t="s">
        <v>71</v>
      </c>
      <c r="AU415" s="195" t="s">
        <v>80</v>
      </c>
      <c r="AY415" s="194" t="s">
        <v>142</v>
      </c>
      <c r="BK415" s="196">
        <f>SUM(BK416:BK417)</f>
        <v>5000</v>
      </c>
    </row>
    <row r="416" s="2" customFormat="1" ht="16.5" customHeight="1">
      <c r="A416" s="34"/>
      <c r="B416" s="35"/>
      <c r="C416" s="199" t="s">
        <v>72</v>
      </c>
      <c r="D416" s="199" t="s">
        <v>145</v>
      </c>
      <c r="E416" s="200" t="s">
        <v>1390</v>
      </c>
      <c r="F416" s="201" t="s">
        <v>1391</v>
      </c>
      <c r="G416" s="202" t="s">
        <v>630</v>
      </c>
      <c r="H416" s="203">
        <v>1</v>
      </c>
      <c r="I416" s="204">
        <v>5000</v>
      </c>
      <c r="J416" s="204">
        <f>ROUND(I416*H416,2)</f>
        <v>5000</v>
      </c>
      <c r="K416" s="201" t="s">
        <v>17</v>
      </c>
      <c r="L416" s="40"/>
      <c r="M416" s="205" t="s">
        <v>17</v>
      </c>
      <c r="N416" s="206" t="s">
        <v>43</v>
      </c>
      <c r="O416" s="207">
        <v>0</v>
      </c>
      <c r="P416" s="207">
        <f>O416*H416</f>
        <v>0</v>
      </c>
      <c r="Q416" s="207">
        <v>0</v>
      </c>
      <c r="R416" s="207">
        <f>Q416*H416</f>
        <v>0</v>
      </c>
      <c r="S416" s="207">
        <v>0</v>
      </c>
      <c r="T416" s="208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209" t="s">
        <v>150</v>
      </c>
      <c r="AT416" s="209" t="s">
        <v>145</v>
      </c>
      <c r="AU416" s="209" t="s">
        <v>82</v>
      </c>
      <c r="AY416" s="19" t="s">
        <v>142</v>
      </c>
      <c r="BE416" s="210">
        <f>IF(N416="základní",J416,0)</f>
        <v>5000</v>
      </c>
      <c r="BF416" s="210">
        <f>IF(N416="snížená",J416,0)</f>
        <v>0</v>
      </c>
      <c r="BG416" s="210">
        <f>IF(N416="zákl. přenesená",J416,0)</f>
        <v>0</v>
      </c>
      <c r="BH416" s="210">
        <f>IF(N416="sníž. přenesená",J416,0)</f>
        <v>0</v>
      </c>
      <c r="BI416" s="210">
        <f>IF(N416="nulová",J416,0)</f>
        <v>0</v>
      </c>
      <c r="BJ416" s="19" t="s">
        <v>80</v>
      </c>
      <c r="BK416" s="210">
        <f>ROUND(I416*H416,2)</f>
        <v>5000</v>
      </c>
      <c r="BL416" s="19" t="s">
        <v>150</v>
      </c>
      <c r="BM416" s="209" t="s">
        <v>1392</v>
      </c>
    </row>
    <row r="417" s="2" customFormat="1">
      <c r="A417" s="34"/>
      <c r="B417" s="35"/>
      <c r="C417" s="36"/>
      <c r="D417" s="211" t="s">
        <v>152</v>
      </c>
      <c r="E417" s="36"/>
      <c r="F417" s="212" t="s">
        <v>1391</v>
      </c>
      <c r="G417" s="36"/>
      <c r="H417" s="36"/>
      <c r="I417" s="36"/>
      <c r="J417" s="36"/>
      <c r="K417" s="36"/>
      <c r="L417" s="40"/>
      <c r="M417" s="258"/>
      <c r="N417" s="259"/>
      <c r="O417" s="260"/>
      <c r="P417" s="260"/>
      <c r="Q417" s="260"/>
      <c r="R417" s="260"/>
      <c r="S417" s="260"/>
      <c r="T417" s="261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9" t="s">
        <v>152</v>
      </c>
      <c r="AU417" s="19" t="s">
        <v>82</v>
      </c>
    </row>
    <row r="418" s="2" customFormat="1" ht="6.96" customHeight="1">
      <c r="A418" s="34"/>
      <c r="B418" s="54"/>
      <c r="C418" s="55"/>
      <c r="D418" s="55"/>
      <c r="E418" s="55"/>
      <c r="F418" s="55"/>
      <c r="G418" s="55"/>
      <c r="H418" s="55"/>
      <c r="I418" s="55"/>
      <c r="J418" s="55"/>
      <c r="K418" s="55"/>
      <c r="L418" s="40"/>
      <c r="M418" s="34"/>
      <c r="O418" s="34"/>
      <c r="P418" s="34"/>
      <c r="Q418" s="34"/>
      <c r="R418" s="34"/>
      <c r="S418" s="34"/>
      <c r="T418" s="34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</row>
  </sheetData>
  <sheetProtection sheet="1" autoFilter="0" formatColumns="0" formatRows="0" objects="1" scenarios="1" spinCount="100000" saltValue="4MbT74vF5yjmyKXDboSy7fiF9CzDNugZtuk0xxbZjznyhQmtW4yh4xz8L9dGi/X/aLECQggy34QSU4YK/EJR0Q==" hashValue="EoS/98sukCxint7EFg0l3uR0ZR5lHi5Ue7iOAlMZmf1XHBpnaNblXslSlxoNtomHi/7XHhflMTrFIzc8pp5iQw==" algorithmName="SHA-512" password="CC35"/>
  <autoFilter ref="C116:K417"/>
  <mergeCells count="9">
    <mergeCell ref="E7:H7"/>
    <mergeCell ref="E9:H9"/>
    <mergeCell ref="E18:H18"/>
    <mergeCell ref="E27:H27"/>
    <mergeCell ref="E48:H48"/>
    <mergeCell ref="E50:H50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2"/>
      <c r="AT3" s="19" t="s">
        <v>82</v>
      </c>
    </row>
    <row r="4" s="1" customFormat="1" ht="24.96" customHeight="1">
      <c r="B4" s="22"/>
      <c r="D4" s="126" t="s">
        <v>101</v>
      </c>
      <c r="L4" s="22"/>
      <c r="M4" s="127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28" t="s">
        <v>14</v>
      </c>
      <c r="L6" s="22"/>
    </row>
    <row r="7" s="1" customFormat="1" ht="16.5" customHeight="1">
      <c r="B7" s="22"/>
      <c r="E7" s="129" t="str">
        <f>'Rekapitulace stavby'!K6</f>
        <v>ČSOV Středokluky</v>
      </c>
      <c r="F7" s="128"/>
      <c r="G7" s="128"/>
      <c r="H7" s="128"/>
      <c r="L7" s="22"/>
    </row>
    <row r="8" s="2" customFormat="1" ht="12" customHeight="1">
      <c r="A8" s="34"/>
      <c r="B8" s="40"/>
      <c r="C8" s="34"/>
      <c r="D8" s="128" t="s">
        <v>107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1" t="s">
        <v>1393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16</v>
      </c>
      <c r="E11" s="34"/>
      <c r="F11" s="132" t="s">
        <v>17</v>
      </c>
      <c r="G11" s="34"/>
      <c r="H11" s="34"/>
      <c r="I11" s="128" t="s">
        <v>18</v>
      </c>
      <c r="J11" s="132" t="s">
        <v>17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19</v>
      </c>
      <c r="E12" s="34"/>
      <c r="F12" s="132" t="s">
        <v>1394</v>
      </c>
      <c r="G12" s="34"/>
      <c r="H12" s="34"/>
      <c r="I12" s="128" t="s">
        <v>21</v>
      </c>
      <c r="J12" s="133" t="str">
        <f>'Rekapitulace stavby'!AN8</f>
        <v>22. 8. 2025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23</v>
      </c>
      <c r="E14" s="34"/>
      <c r="F14" s="34"/>
      <c r="G14" s="34"/>
      <c r="H14" s="34"/>
      <c r="I14" s="128" t="s">
        <v>24</v>
      </c>
      <c r="J14" s="132" t="s">
        <v>1395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">
        <v>1396</v>
      </c>
      <c r="F15" s="34"/>
      <c r="G15" s="34"/>
      <c r="H15" s="34"/>
      <c r="I15" s="128" t="s">
        <v>27</v>
      </c>
      <c r="J15" s="132" t="s">
        <v>1397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28</v>
      </c>
      <c r="E17" s="34"/>
      <c r="F17" s="34"/>
      <c r="G17" s="34"/>
      <c r="H17" s="34"/>
      <c r="I17" s="128" t="s">
        <v>24</v>
      </c>
      <c r="J17" s="132" t="str">
        <f>'Rekapitulace stavby'!AN13</f>
        <v/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132" t="str">
        <f>'Rekapitulace stavby'!E14</f>
        <v xml:space="preserve"> </v>
      </c>
      <c r="F18" s="132"/>
      <c r="G18" s="132"/>
      <c r="H18" s="132"/>
      <c r="I18" s="128" t="s">
        <v>27</v>
      </c>
      <c r="J18" s="132" t="str">
        <f>'Rekapitulace stavby'!AN14</f>
        <v/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30</v>
      </c>
      <c r="E20" s="34"/>
      <c r="F20" s="34"/>
      <c r="G20" s="34"/>
      <c r="H20" s="34"/>
      <c r="I20" s="128" t="s">
        <v>24</v>
      </c>
      <c r="J20" s="132" t="s">
        <v>31</v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">
        <v>32</v>
      </c>
      <c r="F21" s="34"/>
      <c r="G21" s="34"/>
      <c r="H21" s="34"/>
      <c r="I21" s="128" t="s">
        <v>27</v>
      </c>
      <c r="J21" s="132" t="s">
        <v>33</v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35</v>
      </c>
      <c r="E23" s="34"/>
      <c r="F23" s="34"/>
      <c r="G23" s="34"/>
      <c r="H23" s="34"/>
      <c r="I23" s="128" t="s">
        <v>24</v>
      </c>
      <c r="J23" s="132" t="s">
        <v>31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">
        <v>32</v>
      </c>
      <c r="F24" s="34"/>
      <c r="G24" s="34"/>
      <c r="H24" s="34"/>
      <c r="I24" s="128" t="s">
        <v>27</v>
      </c>
      <c r="J24" s="132" t="s">
        <v>17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36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4"/>
      <c r="B27" s="135"/>
      <c r="C27" s="134"/>
      <c r="D27" s="134"/>
      <c r="E27" s="136" t="s">
        <v>17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38</v>
      </c>
      <c r="E30" s="34"/>
      <c r="F30" s="34"/>
      <c r="G30" s="34"/>
      <c r="H30" s="34"/>
      <c r="I30" s="34"/>
      <c r="J30" s="140">
        <f>ROUND(J87, 2)</f>
        <v>336800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40</v>
      </c>
      <c r="G32" s="34"/>
      <c r="H32" s="34"/>
      <c r="I32" s="141" t="s">
        <v>39</v>
      </c>
      <c r="J32" s="141" t="s">
        <v>41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42</v>
      </c>
      <c r="E33" s="128" t="s">
        <v>43</v>
      </c>
      <c r="F33" s="143">
        <f>ROUND((SUM(BE87:BE151)),  2)</f>
        <v>336800</v>
      </c>
      <c r="G33" s="34"/>
      <c r="H33" s="34"/>
      <c r="I33" s="144">
        <v>0.20999999999999999</v>
      </c>
      <c r="J33" s="143">
        <f>ROUND(((SUM(BE87:BE151))*I33),  2)</f>
        <v>70728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44</v>
      </c>
      <c r="F34" s="143">
        <f>ROUND((SUM(BF87:BF151)),  2)</f>
        <v>0</v>
      </c>
      <c r="G34" s="34"/>
      <c r="H34" s="34"/>
      <c r="I34" s="144">
        <v>0.12</v>
      </c>
      <c r="J34" s="143">
        <f>ROUND(((SUM(BF87:BF151))*I34),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45</v>
      </c>
      <c r="F35" s="143">
        <f>ROUND((SUM(BG87:BG151)),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46</v>
      </c>
      <c r="F36" s="143">
        <f>ROUND((SUM(BH87:BH151)),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47</v>
      </c>
      <c r="F37" s="143">
        <f>ROUND((SUM(BI87:BI151)),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47"/>
      <c r="J39" s="150">
        <f>SUM(J30:J37)</f>
        <v>407528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5" t="s">
        <v>109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1" t="s">
        <v>14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ČSOV Středokluky</v>
      </c>
      <c r="F48" s="31"/>
      <c r="G48" s="31"/>
      <c r="H48" s="31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107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4" t="str">
        <f>E9</f>
        <v>VRN, OST - Vedlejší rozpočtové a ostaní náklady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1" t="s">
        <v>19</v>
      </c>
      <c r="D52" s="36"/>
      <c r="E52" s="36"/>
      <c r="F52" s="28" t="str">
        <f>F12</f>
        <v xml:space="preserve">Velké Přílepy, ul. Pražská </v>
      </c>
      <c r="G52" s="36"/>
      <c r="H52" s="36"/>
      <c r="I52" s="31" t="s">
        <v>21</v>
      </c>
      <c r="J52" s="67" t="str">
        <f>IF(J12="","",J12)</f>
        <v>22. 8. 2025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31" t="s">
        <v>23</v>
      </c>
      <c r="D54" s="36"/>
      <c r="E54" s="36"/>
      <c r="F54" s="28" t="str">
        <f>E15</f>
        <v>Obec Velké Přílepy</v>
      </c>
      <c r="G54" s="36"/>
      <c r="H54" s="36"/>
      <c r="I54" s="31" t="s">
        <v>30</v>
      </c>
      <c r="J54" s="32" t="str">
        <f>E21</f>
        <v>HADRABA, s.r.o.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1" t="s">
        <v>28</v>
      </c>
      <c r="D55" s="36"/>
      <c r="E55" s="36"/>
      <c r="F55" s="28" t="str">
        <f>IF(E18="","",E18)</f>
        <v xml:space="preserve"> </v>
      </c>
      <c r="G55" s="36"/>
      <c r="H55" s="36"/>
      <c r="I55" s="31" t="s">
        <v>35</v>
      </c>
      <c r="J55" s="32" t="str">
        <f>E24</f>
        <v>HADRABA, s.r.o.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110</v>
      </c>
      <c r="D57" s="158"/>
      <c r="E57" s="158"/>
      <c r="F57" s="158"/>
      <c r="G57" s="158"/>
      <c r="H57" s="158"/>
      <c r="I57" s="158"/>
      <c r="J57" s="159" t="s">
        <v>111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70</v>
      </c>
      <c r="D59" s="36"/>
      <c r="E59" s="36"/>
      <c r="F59" s="36"/>
      <c r="G59" s="36"/>
      <c r="H59" s="36"/>
      <c r="I59" s="36"/>
      <c r="J59" s="97">
        <f>J87</f>
        <v>336800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112</v>
      </c>
    </row>
    <row r="60" s="9" customFormat="1" ht="24.96" customHeight="1">
      <c r="A60" s="9"/>
      <c r="B60" s="161"/>
      <c r="C60" s="162"/>
      <c r="D60" s="163" t="s">
        <v>1398</v>
      </c>
      <c r="E60" s="164"/>
      <c r="F60" s="164"/>
      <c r="G60" s="164"/>
      <c r="H60" s="164"/>
      <c r="I60" s="164"/>
      <c r="J60" s="165">
        <f>J88</f>
        <v>100000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7"/>
      <c r="C61" s="168"/>
      <c r="D61" s="169" t="s">
        <v>1399</v>
      </c>
      <c r="E61" s="170"/>
      <c r="F61" s="170"/>
      <c r="G61" s="170"/>
      <c r="H61" s="170"/>
      <c r="I61" s="170"/>
      <c r="J61" s="171">
        <f>J89</f>
        <v>100000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1"/>
      <c r="C62" s="162"/>
      <c r="D62" s="163" t="s">
        <v>1400</v>
      </c>
      <c r="E62" s="164"/>
      <c r="F62" s="164"/>
      <c r="G62" s="164"/>
      <c r="H62" s="164"/>
      <c r="I62" s="164"/>
      <c r="J62" s="165">
        <f>J107</f>
        <v>236800</v>
      </c>
      <c r="K62" s="162"/>
      <c r="L62" s="166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7"/>
      <c r="C63" s="168"/>
      <c r="D63" s="169" t="s">
        <v>1401</v>
      </c>
      <c r="E63" s="170"/>
      <c r="F63" s="170"/>
      <c r="G63" s="170"/>
      <c r="H63" s="170"/>
      <c r="I63" s="170"/>
      <c r="J63" s="171">
        <f>J108</f>
        <v>60000</v>
      </c>
      <c r="K63" s="168"/>
      <c r="L63" s="17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7"/>
      <c r="C64" s="168"/>
      <c r="D64" s="169" t="s">
        <v>1402</v>
      </c>
      <c r="E64" s="170"/>
      <c r="F64" s="170"/>
      <c r="G64" s="170"/>
      <c r="H64" s="170"/>
      <c r="I64" s="170"/>
      <c r="J64" s="171">
        <f>J121</f>
        <v>21000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7"/>
      <c r="C65" s="168"/>
      <c r="D65" s="169" t="s">
        <v>1403</v>
      </c>
      <c r="E65" s="170"/>
      <c r="F65" s="170"/>
      <c r="G65" s="170"/>
      <c r="H65" s="170"/>
      <c r="I65" s="170"/>
      <c r="J65" s="171">
        <f>J129</f>
        <v>90800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7"/>
      <c r="C66" s="168"/>
      <c r="D66" s="169" t="s">
        <v>1404</v>
      </c>
      <c r="E66" s="170"/>
      <c r="F66" s="170"/>
      <c r="G66" s="170"/>
      <c r="H66" s="170"/>
      <c r="I66" s="170"/>
      <c r="J66" s="171">
        <f>J138</f>
        <v>60000</v>
      </c>
      <c r="K66" s="168"/>
      <c r="L66" s="17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7"/>
      <c r="C67" s="168"/>
      <c r="D67" s="169" t="s">
        <v>1405</v>
      </c>
      <c r="E67" s="170"/>
      <c r="F67" s="170"/>
      <c r="G67" s="170"/>
      <c r="H67" s="170"/>
      <c r="I67" s="170"/>
      <c r="J67" s="171">
        <f>J148</f>
        <v>5000</v>
      </c>
      <c r="K67" s="168"/>
      <c r="L67" s="17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6.96" customHeight="1">
      <c r="A69" s="34"/>
      <c r="B69" s="54"/>
      <c r="C69" s="55"/>
      <c r="D69" s="55"/>
      <c r="E69" s="55"/>
      <c r="F69" s="55"/>
      <c r="G69" s="55"/>
      <c r="H69" s="55"/>
      <c r="I69" s="55"/>
      <c r="J69" s="55"/>
      <c r="K69" s="55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="2" customFormat="1" ht="6.96" customHeight="1">
      <c r="A73" s="34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24.96" customHeight="1">
      <c r="A74" s="34"/>
      <c r="B74" s="35"/>
      <c r="C74" s="25" t="s">
        <v>127</v>
      </c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6.96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2" customHeight="1">
      <c r="A76" s="34"/>
      <c r="B76" s="35"/>
      <c r="C76" s="31" t="s">
        <v>14</v>
      </c>
      <c r="D76" s="36"/>
      <c r="E76" s="36"/>
      <c r="F76" s="36"/>
      <c r="G76" s="36"/>
      <c r="H76" s="36"/>
      <c r="I76" s="36"/>
      <c r="J76" s="36"/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6.5" customHeight="1">
      <c r="A77" s="34"/>
      <c r="B77" s="35"/>
      <c r="C77" s="36"/>
      <c r="D77" s="36"/>
      <c r="E77" s="156" t="str">
        <f>E7</f>
        <v>ČSOV Středokluky</v>
      </c>
      <c r="F77" s="31"/>
      <c r="G77" s="31"/>
      <c r="H77" s="31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2" customHeight="1">
      <c r="A78" s="34"/>
      <c r="B78" s="35"/>
      <c r="C78" s="31" t="s">
        <v>107</v>
      </c>
      <c r="D78" s="36"/>
      <c r="E78" s="36"/>
      <c r="F78" s="36"/>
      <c r="G78" s="36"/>
      <c r="H78" s="36"/>
      <c r="I78" s="36"/>
      <c r="J78" s="36"/>
      <c r="K78" s="36"/>
      <c r="L78" s="13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6.5" customHeight="1">
      <c r="A79" s="34"/>
      <c r="B79" s="35"/>
      <c r="C79" s="36"/>
      <c r="D79" s="36"/>
      <c r="E79" s="64" t="str">
        <f>E9</f>
        <v>VRN, OST - Vedlejší rozpočtové a ostaní náklady</v>
      </c>
      <c r="F79" s="36"/>
      <c r="G79" s="36"/>
      <c r="H79" s="36"/>
      <c r="I79" s="36"/>
      <c r="J79" s="36"/>
      <c r="K79" s="36"/>
      <c r="L79" s="13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6.96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3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12" customHeight="1">
      <c r="A81" s="34"/>
      <c r="B81" s="35"/>
      <c r="C81" s="31" t="s">
        <v>19</v>
      </c>
      <c r="D81" s="36"/>
      <c r="E81" s="36"/>
      <c r="F81" s="28" t="str">
        <f>F12</f>
        <v xml:space="preserve">Velké Přílepy, ul. Pražská </v>
      </c>
      <c r="G81" s="36"/>
      <c r="H81" s="36"/>
      <c r="I81" s="31" t="s">
        <v>21</v>
      </c>
      <c r="J81" s="67" t="str">
        <f>IF(J12="","",J12)</f>
        <v>22. 8. 2025</v>
      </c>
      <c r="K81" s="36"/>
      <c r="L81" s="13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6.96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3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5.15" customHeight="1">
      <c r="A83" s="34"/>
      <c r="B83" s="35"/>
      <c r="C83" s="31" t="s">
        <v>23</v>
      </c>
      <c r="D83" s="36"/>
      <c r="E83" s="36"/>
      <c r="F83" s="28" t="str">
        <f>E15</f>
        <v>Obec Velké Přílepy</v>
      </c>
      <c r="G83" s="36"/>
      <c r="H83" s="36"/>
      <c r="I83" s="31" t="s">
        <v>30</v>
      </c>
      <c r="J83" s="32" t="str">
        <f>E21</f>
        <v>HADRABA, s.r.o.</v>
      </c>
      <c r="K83" s="36"/>
      <c r="L83" s="13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5.15" customHeight="1">
      <c r="A84" s="34"/>
      <c r="B84" s="35"/>
      <c r="C84" s="31" t="s">
        <v>28</v>
      </c>
      <c r="D84" s="36"/>
      <c r="E84" s="36"/>
      <c r="F84" s="28" t="str">
        <f>IF(E18="","",E18)</f>
        <v xml:space="preserve"> </v>
      </c>
      <c r="G84" s="36"/>
      <c r="H84" s="36"/>
      <c r="I84" s="31" t="s">
        <v>35</v>
      </c>
      <c r="J84" s="32" t="str">
        <f>E24</f>
        <v>HADRABA, s.r.o.</v>
      </c>
      <c r="K84" s="36"/>
      <c r="L84" s="130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0.32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30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1" customFormat="1" ht="29.28" customHeight="1">
      <c r="A86" s="173"/>
      <c r="B86" s="174"/>
      <c r="C86" s="175" t="s">
        <v>128</v>
      </c>
      <c r="D86" s="176" t="s">
        <v>57</v>
      </c>
      <c r="E86" s="176" t="s">
        <v>53</v>
      </c>
      <c r="F86" s="176" t="s">
        <v>54</v>
      </c>
      <c r="G86" s="176" t="s">
        <v>129</v>
      </c>
      <c r="H86" s="176" t="s">
        <v>130</v>
      </c>
      <c r="I86" s="176" t="s">
        <v>131</v>
      </c>
      <c r="J86" s="176" t="s">
        <v>111</v>
      </c>
      <c r="K86" s="177" t="s">
        <v>132</v>
      </c>
      <c r="L86" s="178"/>
      <c r="M86" s="87" t="s">
        <v>17</v>
      </c>
      <c r="N86" s="88" t="s">
        <v>42</v>
      </c>
      <c r="O86" s="88" t="s">
        <v>133</v>
      </c>
      <c r="P86" s="88" t="s">
        <v>134</v>
      </c>
      <c r="Q86" s="88" t="s">
        <v>135</v>
      </c>
      <c r="R86" s="88" t="s">
        <v>136</v>
      </c>
      <c r="S86" s="88" t="s">
        <v>137</v>
      </c>
      <c r="T86" s="89" t="s">
        <v>138</v>
      </c>
      <c r="U86" s="173"/>
      <c r="V86" s="173"/>
      <c r="W86" s="173"/>
      <c r="X86" s="173"/>
      <c r="Y86" s="173"/>
      <c r="Z86" s="173"/>
      <c r="AA86" s="173"/>
      <c r="AB86" s="173"/>
      <c r="AC86" s="173"/>
      <c r="AD86" s="173"/>
      <c r="AE86" s="173"/>
    </row>
    <row r="87" s="2" customFormat="1" ht="22.8" customHeight="1">
      <c r="A87" s="34"/>
      <c r="B87" s="35"/>
      <c r="C87" s="94" t="s">
        <v>139</v>
      </c>
      <c r="D87" s="36"/>
      <c r="E87" s="36"/>
      <c r="F87" s="36"/>
      <c r="G87" s="36"/>
      <c r="H87" s="36"/>
      <c r="I87" s="36"/>
      <c r="J87" s="179">
        <f>BK87</f>
        <v>336800</v>
      </c>
      <c r="K87" s="36"/>
      <c r="L87" s="40"/>
      <c r="M87" s="90"/>
      <c r="N87" s="180"/>
      <c r="O87" s="91"/>
      <c r="P87" s="181">
        <f>P88+P107</f>
        <v>0</v>
      </c>
      <c r="Q87" s="91"/>
      <c r="R87" s="181">
        <f>R88+R107</f>
        <v>0</v>
      </c>
      <c r="S87" s="91"/>
      <c r="T87" s="182">
        <f>T88+T107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9" t="s">
        <v>71</v>
      </c>
      <c r="AU87" s="19" t="s">
        <v>112</v>
      </c>
      <c r="BK87" s="183">
        <f>BK88+BK107</f>
        <v>336800</v>
      </c>
    </row>
    <row r="88" s="12" customFormat="1" ht="25.92" customHeight="1">
      <c r="A88" s="12"/>
      <c r="B88" s="184"/>
      <c r="C88" s="185"/>
      <c r="D88" s="186" t="s">
        <v>71</v>
      </c>
      <c r="E88" s="187" t="s">
        <v>140</v>
      </c>
      <c r="F88" s="187" t="s">
        <v>1382</v>
      </c>
      <c r="G88" s="185"/>
      <c r="H88" s="185"/>
      <c r="I88" s="185"/>
      <c r="J88" s="188">
        <f>BK88</f>
        <v>100000</v>
      </c>
      <c r="K88" s="185"/>
      <c r="L88" s="189"/>
      <c r="M88" s="190"/>
      <c r="N88" s="191"/>
      <c r="O88" s="191"/>
      <c r="P88" s="192">
        <f>P89</f>
        <v>0</v>
      </c>
      <c r="Q88" s="191"/>
      <c r="R88" s="192">
        <f>R89</f>
        <v>0</v>
      </c>
      <c r="S88" s="191"/>
      <c r="T88" s="193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4" t="s">
        <v>80</v>
      </c>
      <c r="AT88" s="195" t="s">
        <v>71</v>
      </c>
      <c r="AU88" s="195" t="s">
        <v>72</v>
      </c>
      <c r="AY88" s="194" t="s">
        <v>142</v>
      </c>
      <c r="BK88" s="196">
        <f>BK89</f>
        <v>100000</v>
      </c>
    </row>
    <row r="89" s="12" customFormat="1" ht="22.8" customHeight="1">
      <c r="A89" s="12"/>
      <c r="B89" s="184"/>
      <c r="C89" s="185"/>
      <c r="D89" s="186" t="s">
        <v>71</v>
      </c>
      <c r="E89" s="197" t="s">
        <v>1406</v>
      </c>
      <c r="F89" s="197" t="s">
        <v>1382</v>
      </c>
      <c r="G89" s="185"/>
      <c r="H89" s="185"/>
      <c r="I89" s="185"/>
      <c r="J89" s="198">
        <f>BK89</f>
        <v>100000</v>
      </c>
      <c r="K89" s="185"/>
      <c r="L89" s="189"/>
      <c r="M89" s="190"/>
      <c r="N89" s="191"/>
      <c r="O89" s="191"/>
      <c r="P89" s="192">
        <f>SUM(P90:P106)</f>
        <v>0</v>
      </c>
      <c r="Q89" s="191"/>
      <c r="R89" s="192">
        <f>SUM(R90:R106)</f>
        <v>0</v>
      </c>
      <c r="S89" s="191"/>
      <c r="T89" s="193">
        <f>SUM(T90:T106)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4" t="s">
        <v>80</v>
      </c>
      <c r="AT89" s="195" t="s">
        <v>71</v>
      </c>
      <c r="AU89" s="195" t="s">
        <v>80</v>
      </c>
      <c r="AY89" s="194" t="s">
        <v>142</v>
      </c>
      <c r="BK89" s="196">
        <f>SUM(BK90:BK106)</f>
        <v>100000</v>
      </c>
    </row>
    <row r="90" s="2" customFormat="1" ht="16.5" customHeight="1">
      <c r="A90" s="34"/>
      <c r="B90" s="35"/>
      <c r="C90" s="199" t="s">
        <v>80</v>
      </c>
      <c r="D90" s="199" t="s">
        <v>145</v>
      </c>
      <c r="E90" s="200" t="s">
        <v>1407</v>
      </c>
      <c r="F90" s="201" t="s">
        <v>1408</v>
      </c>
      <c r="G90" s="202" t="s">
        <v>1409</v>
      </c>
      <c r="H90" s="203">
        <v>1</v>
      </c>
      <c r="I90" s="204">
        <v>50000</v>
      </c>
      <c r="J90" s="204">
        <f>ROUND(I90*H90,2)</f>
        <v>50000</v>
      </c>
      <c r="K90" s="201" t="s">
        <v>17</v>
      </c>
      <c r="L90" s="40"/>
      <c r="M90" s="205" t="s">
        <v>17</v>
      </c>
      <c r="N90" s="206" t="s">
        <v>43</v>
      </c>
      <c r="O90" s="207">
        <v>0</v>
      </c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209" t="s">
        <v>150</v>
      </c>
      <c r="AT90" s="209" t="s">
        <v>145</v>
      </c>
      <c r="AU90" s="209" t="s">
        <v>82</v>
      </c>
      <c r="AY90" s="19" t="s">
        <v>142</v>
      </c>
      <c r="BE90" s="210">
        <f>IF(N90="základní",J90,0)</f>
        <v>50000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9" t="s">
        <v>80</v>
      </c>
      <c r="BK90" s="210">
        <f>ROUND(I90*H90,2)</f>
        <v>50000</v>
      </c>
      <c r="BL90" s="19" t="s">
        <v>150</v>
      </c>
      <c r="BM90" s="209" t="s">
        <v>1410</v>
      </c>
    </row>
    <row r="91" s="2" customFormat="1">
      <c r="A91" s="34"/>
      <c r="B91" s="35"/>
      <c r="C91" s="36"/>
      <c r="D91" s="211" t="s">
        <v>152</v>
      </c>
      <c r="E91" s="36"/>
      <c r="F91" s="212" t="s">
        <v>1408</v>
      </c>
      <c r="G91" s="36"/>
      <c r="H91" s="36"/>
      <c r="I91" s="36"/>
      <c r="J91" s="36"/>
      <c r="K91" s="36"/>
      <c r="L91" s="40"/>
      <c r="M91" s="213"/>
      <c r="N91" s="214"/>
      <c r="O91" s="79"/>
      <c r="P91" s="79"/>
      <c r="Q91" s="79"/>
      <c r="R91" s="79"/>
      <c r="S91" s="79"/>
      <c r="T91" s="80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9" t="s">
        <v>152</v>
      </c>
      <c r="AU91" s="19" t="s">
        <v>82</v>
      </c>
    </row>
    <row r="92" s="2" customFormat="1">
      <c r="A92" s="34"/>
      <c r="B92" s="35"/>
      <c r="C92" s="36"/>
      <c r="D92" s="211" t="s">
        <v>660</v>
      </c>
      <c r="E92" s="36"/>
      <c r="F92" s="262" t="s">
        <v>1411</v>
      </c>
      <c r="G92" s="36"/>
      <c r="H92" s="36"/>
      <c r="I92" s="36"/>
      <c r="J92" s="36"/>
      <c r="K92" s="36"/>
      <c r="L92" s="40"/>
      <c r="M92" s="213"/>
      <c r="N92" s="214"/>
      <c r="O92" s="79"/>
      <c r="P92" s="79"/>
      <c r="Q92" s="79"/>
      <c r="R92" s="79"/>
      <c r="S92" s="79"/>
      <c r="T92" s="80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9" t="s">
        <v>660</v>
      </c>
      <c r="AU92" s="19" t="s">
        <v>82</v>
      </c>
    </row>
    <row r="93" s="13" customFormat="1">
      <c r="A93" s="13"/>
      <c r="B93" s="217"/>
      <c r="C93" s="218"/>
      <c r="D93" s="211" t="s">
        <v>156</v>
      </c>
      <c r="E93" s="219" t="s">
        <v>17</v>
      </c>
      <c r="F93" s="220" t="s">
        <v>80</v>
      </c>
      <c r="G93" s="218"/>
      <c r="H93" s="221">
        <v>1</v>
      </c>
      <c r="I93" s="218"/>
      <c r="J93" s="218"/>
      <c r="K93" s="218"/>
      <c r="L93" s="222"/>
      <c r="M93" s="223"/>
      <c r="N93" s="224"/>
      <c r="O93" s="224"/>
      <c r="P93" s="224"/>
      <c r="Q93" s="224"/>
      <c r="R93" s="224"/>
      <c r="S93" s="224"/>
      <c r="T93" s="22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6" t="s">
        <v>156</v>
      </c>
      <c r="AU93" s="226" t="s">
        <v>82</v>
      </c>
      <c r="AV93" s="13" t="s">
        <v>82</v>
      </c>
      <c r="AW93" s="13" t="s">
        <v>34</v>
      </c>
      <c r="AX93" s="13" t="s">
        <v>72</v>
      </c>
      <c r="AY93" s="226" t="s">
        <v>142</v>
      </c>
    </row>
    <row r="94" s="14" customFormat="1">
      <c r="A94" s="14"/>
      <c r="B94" s="227"/>
      <c r="C94" s="228"/>
      <c r="D94" s="211" t="s">
        <v>156</v>
      </c>
      <c r="E94" s="229" t="s">
        <v>17</v>
      </c>
      <c r="F94" s="230" t="s">
        <v>175</v>
      </c>
      <c r="G94" s="228"/>
      <c r="H94" s="231">
        <v>1</v>
      </c>
      <c r="I94" s="228"/>
      <c r="J94" s="228"/>
      <c r="K94" s="228"/>
      <c r="L94" s="232"/>
      <c r="M94" s="233"/>
      <c r="N94" s="234"/>
      <c r="O94" s="234"/>
      <c r="P94" s="234"/>
      <c r="Q94" s="234"/>
      <c r="R94" s="234"/>
      <c r="S94" s="234"/>
      <c r="T94" s="23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6" t="s">
        <v>156</v>
      </c>
      <c r="AU94" s="236" t="s">
        <v>82</v>
      </c>
      <c r="AV94" s="14" t="s">
        <v>150</v>
      </c>
      <c r="AW94" s="14" t="s">
        <v>34</v>
      </c>
      <c r="AX94" s="14" t="s">
        <v>80</v>
      </c>
      <c r="AY94" s="236" t="s">
        <v>142</v>
      </c>
    </row>
    <row r="95" s="2" customFormat="1" ht="16.5" customHeight="1">
      <c r="A95" s="34"/>
      <c r="B95" s="35"/>
      <c r="C95" s="199" t="s">
        <v>82</v>
      </c>
      <c r="D95" s="199" t="s">
        <v>145</v>
      </c>
      <c r="E95" s="200" t="s">
        <v>1412</v>
      </c>
      <c r="F95" s="201" t="s">
        <v>1413</v>
      </c>
      <c r="G95" s="202" t="s">
        <v>1409</v>
      </c>
      <c r="H95" s="203">
        <v>1</v>
      </c>
      <c r="I95" s="204">
        <v>10000</v>
      </c>
      <c r="J95" s="204">
        <f>ROUND(I95*H95,2)</f>
        <v>10000</v>
      </c>
      <c r="K95" s="201" t="s">
        <v>17</v>
      </c>
      <c r="L95" s="40"/>
      <c r="M95" s="205" t="s">
        <v>17</v>
      </c>
      <c r="N95" s="206" t="s">
        <v>43</v>
      </c>
      <c r="O95" s="207">
        <v>0</v>
      </c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209" t="s">
        <v>150</v>
      </c>
      <c r="AT95" s="209" t="s">
        <v>145</v>
      </c>
      <c r="AU95" s="209" t="s">
        <v>82</v>
      </c>
      <c r="AY95" s="19" t="s">
        <v>142</v>
      </c>
      <c r="BE95" s="210">
        <f>IF(N95="základní",J95,0)</f>
        <v>10000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9" t="s">
        <v>80</v>
      </c>
      <c r="BK95" s="210">
        <f>ROUND(I95*H95,2)</f>
        <v>10000</v>
      </c>
      <c r="BL95" s="19" t="s">
        <v>150</v>
      </c>
      <c r="BM95" s="209" t="s">
        <v>1414</v>
      </c>
    </row>
    <row r="96" s="2" customFormat="1">
      <c r="A96" s="34"/>
      <c r="B96" s="35"/>
      <c r="C96" s="36"/>
      <c r="D96" s="211" t="s">
        <v>152</v>
      </c>
      <c r="E96" s="36"/>
      <c r="F96" s="212" t="s">
        <v>1415</v>
      </c>
      <c r="G96" s="36"/>
      <c r="H96" s="36"/>
      <c r="I96" s="36"/>
      <c r="J96" s="36"/>
      <c r="K96" s="36"/>
      <c r="L96" s="40"/>
      <c r="M96" s="213"/>
      <c r="N96" s="214"/>
      <c r="O96" s="79"/>
      <c r="P96" s="79"/>
      <c r="Q96" s="79"/>
      <c r="R96" s="79"/>
      <c r="S96" s="79"/>
      <c r="T96" s="80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9" t="s">
        <v>152</v>
      </c>
      <c r="AU96" s="19" t="s">
        <v>82</v>
      </c>
    </row>
    <row r="97" s="13" customFormat="1">
      <c r="A97" s="13"/>
      <c r="B97" s="217"/>
      <c r="C97" s="218"/>
      <c r="D97" s="211" t="s">
        <v>156</v>
      </c>
      <c r="E97" s="219" t="s">
        <v>17</v>
      </c>
      <c r="F97" s="220" t="s">
        <v>80</v>
      </c>
      <c r="G97" s="218"/>
      <c r="H97" s="221">
        <v>1</v>
      </c>
      <c r="I97" s="218"/>
      <c r="J97" s="218"/>
      <c r="K97" s="218"/>
      <c r="L97" s="222"/>
      <c r="M97" s="223"/>
      <c r="N97" s="224"/>
      <c r="O97" s="224"/>
      <c r="P97" s="224"/>
      <c r="Q97" s="224"/>
      <c r="R97" s="224"/>
      <c r="S97" s="224"/>
      <c r="T97" s="22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6" t="s">
        <v>156</v>
      </c>
      <c r="AU97" s="226" t="s">
        <v>82</v>
      </c>
      <c r="AV97" s="13" t="s">
        <v>82</v>
      </c>
      <c r="AW97" s="13" t="s">
        <v>34</v>
      </c>
      <c r="AX97" s="13" t="s">
        <v>72</v>
      </c>
      <c r="AY97" s="226" t="s">
        <v>142</v>
      </c>
    </row>
    <row r="98" s="14" customFormat="1">
      <c r="A98" s="14"/>
      <c r="B98" s="227"/>
      <c r="C98" s="228"/>
      <c r="D98" s="211" t="s">
        <v>156</v>
      </c>
      <c r="E98" s="229" t="s">
        <v>17</v>
      </c>
      <c r="F98" s="230" t="s">
        <v>175</v>
      </c>
      <c r="G98" s="228"/>
      <c r="H98" s="231">
        <v>1</v>
      </c>
      <c r="I98" s="228"/>
      <c r="J98" s="228"/>
      <c r="K98" s="228"/>
      <c r="L98" s="232"/>
      <c r="M98" s="233"/>
      <c r="N98" s="234"/>
      <c r="O98" s="234"/>
      <c r="P98" s="234"/>
      <c r="Q98" s="234"/>
      <c r="R98" s="234"/>
      <c r="S98" s="234"/>
      <c r="T98" s="23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6" t="s">
        <v>156</v>
      </c>
      <c r="AU98" s="236" t="s">
        <v>82</v>
      </c>
      <c r="AV98" s="14" t="s">
        <v>150</v>
      </c>
      <c r="AW98" s="14" t="s">
        <v>34</v>
      </c>
      <c r="AX98" s="14" t="s">
        <v>80</v>
      </c>
      <c r="AY98" s="236" t="s">
        <v>142</v>
      </c>
    </row>
    <row r="99" s="2" customFormat="1" ht="16.5" customHeight="1">
      <c r="A99" s="34"/>
      <c r="B99" s="35"/>
      <c r="C99" s="199" t="s">
        <v>176</v>
      </c>
      <c r="D99" s="199" t="s">
        <v>145</v>
      </c>
      <c r="E99" s="200" t="s">
        <v>1416</v>
      </c>
      <c r="F99" s="201" t="s">
        <v>1417</v>
      </c>
      <c r="G99" s="202" t="s">
        <v>1409</v>
      </c>
      <c r="H99" s="203">
        <v>1</v>
      </c>
      <c r="I99" s="204">
        <v>20000</v>
      </c>
      <c r="J99" s="204">
        <f>ROUND(I99*H99,2)</f>
        <v>20000</v>
      </c>
      <c r="K99" s="201" t="s">
        <v>17</v>
      </c>
      <c r="L99" s="40"/>
      <c r="M99" s="205" t="s">
        <v>17</v>
      </c>
      <c r="N99" s="206" t="s">
        <v>43</v>
      </c>
      <c r="O99" s="207">
        <v>0</v>
      </c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209" t="s">
        <v>150</v>
      </c>
      <c r="AT99" s="209" t="s">
        <v>145</v>
      </c>
      <c r="AU99" s="209" t="s">
        <v>82</v>
      </c>
      <c r="AY99" s="19" t="s">
        <v>142</v>
      </c>
      <c r="BE99" s="210">
        <f>IF(N99="základní",J99,0)</f>
        <v>20000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9" t="s">
        <v>80</v>
      </c>
      <c r="BK99" s="210">
        <f>ROUND(I99*H99,2)</f>
        <v>20000</v>
      </c>
      <c r="BL99" s="19" t="s">
        <v>150</v>
      </c>
      <c r="BM99" s="209" t="s">
        <v>1418</v>
      </c>
    </row>
    <row r="100" s="2" customFormat="1">
      <c r="A100" s="34"/>
      <c r="B100" s="35"/>
      <c r="C100" s="36"/>
      <c r="D100" s="211" t="s">
        <v>152</v>
      </c>
      <c r="E100" s="36"/>
      <c r="F100" s="212" t="s">
        <v>1417</v>
      </c>
      <c r="G100" s="36"/>
      <c r="H100" s="36"/>
      <c r="I100" s="36"/>
      <c r="J100" s="36"/>
      <c r="K100" s="36"/>
      <c r="L100" s="40"/>
      <c r="M100" s="213"/>
      <c r="N100" s="214"/>
      <c r="O100" s="79"/>
      <c r="P100" s="79"/>
      <c r="Q100" s="79"/>
      <c r="R100" s="79"/>
      <c r="S100" s="79"/>
      <c r="T100" s="80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9" t="s">
        <v>152</v>
      </c>
      <c r="AU100" s="19" t="s">
        <v>82</v>
      </c>
    </row>
    <row r="101" s="13" customFormat="1">
      <c r="A101" s="13"/>
      <c r="B101" s="217"/>
      <c r="C101" s="218"/>
      <c r="D101" s="211" t="s">
        <v>156</v>
      </c>
      <c r="E101" s="219" t="s">
        <v>17</v>
      </c>
      <c r="F101" s="220" t="s">
        <v>80</v>
      </c>
      <c r="G101" s="218"/>
      <c r="H101" s="221">
        <v>1</v>
      </c>
      <c r="I101" s="218"/>
      <c r="J101" s="218"/>
      <c r="K101" s="218"/>
      <c r="L101" s="222"/>
      <c r="M101" s="223"/>
      <c r="N101" s="224"/>
      <c r="O101" s="224"/>
      <c r="P101" s="224"/>
      <c r="Q101" s="224"/>
      <c r="R101" s="224"/>
      <c r="S101" s="224"/>
      <c r="T101" s="22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6" t="s">
        <v>156</v>
      </c>
      <c r="AU101" s="226" t="s">
        <v>82</v>
      </c>
      <c r="AV101" s="13" t="s">
        <v>82</v>
      </c>
      <c r="AW101" s="13" t="s">
        <v>34</v>
      </c>
      <c r="AX101" s="13" t="s">
        <v>72</v>
      </c>
      <c r="AY101" s="226" t="s">
        <v>142</v>
      </c>
    </row>
    <row r="102" s="14" customFormat="1">
      <c r="A102" s="14"/>
      <c r="B102" s="227"/>
      <c r="C102" s="228"/>
      <c r="D102" s="211" t="s">
        <v>156</v>
      </c>
      <c r="E102" s="229" t="s">
        <v>17</v>
      </c>
      <c r="F102" s="230" t="s">
        <v>175</v>
      </c>
      <c r="G102" s="228"/>
      <c r="H102" s="231">
        <v>1</v>
      </c>
      <c r="I102" s="228"/>
      <c r="J102" s="228"/>
      <c r="K102" s="228"/>
      <c r="L102" s="232"/>
      <c r="M102" s="233"/>
      <c r="N102" s="234"/>
      <c r="O102" s="234"/>
      <c r="P102" s="234"/>
      <c r="Q102" s="234"/>
      <c r="R102" s="234"/>
      <c r="S102" s="234"/>
      <c r="T102" s="23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6" t="s">
        <v>156</v>
      </c>
      <c r="AU102" s="236" t="s">
        <v>82</v>
      </c>
      <c r="AV102" s="14" t="s">
        <v>150</v>
      </c>
      <c r="AW102" s="14" t="s">
        <v>34</v>
      </c>
      <c r="AX102" s="14" t="s">
        <v>80</v>
      </c>
      <c r="AY102" s="236" t="s">
        <v>142</v>
      </c>
    </row>
    <row r="103" s="2" customFormat="1" ht="16.5" customHeight="1">
      <c r="A103" s="34"/>
      <c r="B103" s="35"/>
      <c r="C103" s="199" t="s">
        <v>150</v>
      </c>
      <c r="D103" s="199" t="s">
        <v>145</v>
      </c>
      <c r="E103" s="200" t="s">
        <v>1419</v>
      </c>
      <c r="F103" s="201" t="s">
        <v>1420</v>
      </c>
      <c r="G103" s="202" t="s">
        <v>1409</v>
      </c>
      <c r="H103" s="203">
        <v>1</v>
      </c>
      <c r="I103" s="204">
        <v>20000</v>
      </c>
      <c r="J103" s="204">
        <f>ROUND(I103*H103,2)</f>
        <v>20000</v>
      </c>
      <c r="K103" s="201" t="s">
        <v>17</v>
      </c>
      <c r="L103" s="40"/>
      <c r="M103" s="205" t="s">
        <v>17</v>
      </c>
      <c r="N103" s="206" t="s">
        <v>43</v>
      </c>
      <c r="O103" s="207">
        <v>0</v>
      </c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209" t="s">
        <v>150</v>
      </c>
      <c r="AT103" s="209" t="s">
        <v>145</v>
      </c>
      <c r="AU103" s="209" t="s">
        <v>82</v>
      </c>
      <c r="AY103" s="19" t="s">
        <v>142</v>
      </c>
      <c r="BE103" s="210">
        <f>IF(N103="základní",J103,0)</f>
        <v>20000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9" t="s">
        <v>80</v>
      </c>
      <c r="BK103" s="210">
        <f>ROUND(I103*H103,2)</f>
        <v>20000</v>
      </c>
      <c r="BL103" s="19" t="s">
        <v>150</v>
      </c>
      <c r="BM103" s="209" t="s">
        <v>1421</v>
      </c>
    </row>
    <row r="104" s="2" customFormat="1">
      <c r="A104" s="34"/>
      <c r="B104" s="35"/>
      <c r="C104" s="36"/>
      <c r="D104" s="211" t="s">
        <v>152</v>
      </c>
      <c r="E104" s="36"/>
      <c r="F104" s="212" t="s">
        <v>1420</v>
      </c>
      <c r="G104" s="36"/>
      <c r="H104" s="36"/>
      <c r="I104" s="36"/>
      <c r="J104" s="36"/>
      <c r="K104" s="36"/>
      <c r="L104" s="40"/>
      <c r="M104" s="213"/>
      <c r="N104" s="214"/>
      <c r="O104" s="79"/>
      <c r="P104" s="79"/>
      <c r="Q104" s="79"/>
      <c r="R104" s="79"/>
      <c r="S104" s="79"/>
      <c r="T104" s="80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9" t="s">
        <v>152</v>
      </c>
      <c r="AU104" s="19" t="s">
        <v>82</v>
      </c>
    </row>
    <row r="105" s="13" customFormat="1">
      <c r="A105" s="13"/>
      <c r="B105" s="217"/>
      <c r="C105" s="218"/>
      <c r="D105" s="211" t="s">
        <v>156</v>
      </c>
      <c r="E105" s="219" t="s">
        <v>17</v>
      </c>
      <c r="F105" s="220" t="s">
        <v>80</v>
      </c>
      <c r="G105" s="218"/>
      <c r="H105" s="221">
        <v>1</v>
      </c>
      <c r="I105" s="218"/>
      <c r="J105" s="218"/>
      <c r="K105" s="218"/>
      <c r="L105" s="222"/>
      <c r="M105" s="223"/>
      <c r="N105" s="224"/>
      <c r="O105" s="224"/>
      <c r="P105" s="224"/>
      <c r="Q105" s="224"/>
      <c r="R105" s="224"/>
      <c r="S105" s="224"/>
      <c r="T105" s="22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6" t="s">
        <v>156</v>
      </c>
      <c r="AU105" s="226" t="s">
        <v>82</v>
      </c>
      <c r="AV105" s="13" t="s">
        <v>82</v>
      </c>
      <c r="AW105" s="13" t="s">
        <v>34</v>
      </c>
      <c r="AX105" s="13" t="s">
        <v>72</v>
      </c>
      <c r="AY105" s="226" t="s">
        <v>142</v>
      </c>
    </row>
    <row r="106" s="14" customFormat="1">
      <c r="A106" s="14"/>
      <c r="B106" s="227"/>
      <c r="C106" s="228"/>
      <c r="D106" s="211" t="s">
        <v>156</v>
      </c>
      <c r="E106" s="229" t="s">
        <v>17</v>
      </c>
      <c r="F106" s="230" t="s">
        <v>175</v>
      </c>
      <c r="G106" s="228"/>
      <c r="H106" s="231">
        <v>1</v>
      </c>
      <c r="I106" s="228"/>
      <c r="J106" s="228"/>
      <c r="K106" s="228"/>
      <c r="L106" s="232"/>
      <c r="M106" s="233"/>
      <c r="N106" s="234"/>
      <c r="O106" s="234"/>
      <c r="P106" s="234"/>
      <c r="Q106" s="234"/>
      <c r="R106" s="234"/>
      <c r="S106" s="234"/>
      <c r="T106" s="23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6" t="s">
        <v>156</v>
      </c>
      <c r="AU106" s="236" t="s">
        <v>82</v>
      </c>
      <c r="AV106" s="14" t="s">
        <v>150</v>
      </c>
      <c r="AW106" s="14" t="s">
        <v>34</v>
      </c>
      <c r="AX106" s="14" t="s">
        <v>80</v>
      </c>
      <c r="AY106" s="236" t="s">
        <v>142</v>
      </c>
    </row>
    <row r="107" s="12" customFormat="1" ht="25.92" customHeight="1">
      <c r="A107" s="12"/>
      <c r="B107" s="184"/>
      <c r="C107" s="185"/>
      <c r="D107" s="186" t="s">
        <v>71</v>
      </c>
      <c r="E107" s="187" t="s">
        <v>1422</v>
      </c>
      <c r="F107" s="187" t="s">
        <v>1423</v>
      </c>
      <c r="G107" s="185"/>
      <c r="H107" s="185"/>
      <c r="I107" s="185"/>
      <c r="J107" s="188">
        <f>BK107</f>
        <v>236800</v>
      </c>
      <c r="K107" s="185"/>
      <c r="L107" s="189"/>
      <c r="M107" s="190"/>
      <c r="N107" s="191"/>
      <c r="O107" s="191"/>
      <c r="P107" s="192">
        <f>P108+P121+P129+P138+P148</f>
        <v>0</v>
      </c>
      <c r="Q107" s="191"/>
      <c r="R107" s="192">
        <f>R108+R121+R129+R138+R148</f>
        <v>0</v>
      </c>
      <c r="S107" s="191"/>
      <c r="T107" s="193">
        <f>T108+T121+T129+T138+T148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4" t="s">
        <v>351</v>
      </c>
      <c r="AT107" s="195" t="s">
        <v>71</v>
      </c>
      <c r="AU107" s="195" t="s">
        <v>72</v>
      </c>
      <c r="AY107" s="194" t="s">
        <v>142</v>
      </c>
      <c r="BK107" s="196">
        <f>BK108+BK121+BK129+BK138+BK148</f>
        <v>236800</v>
      </c>
    </row>
    <row r="108" s="12" customFormat="1" ht="22.8" customHeight="1">
      <c r="A108" s="12"/>
      <c r="B108" s="184"/>
      <c r="C108" s="185"/>
      <c r="D108" s="186" t="s">
        <v>71</v>
      </c>
      <c r="E108" s="197" t="s">
        <v>1424</v>
      </c>
      <c r="F108" s="197" t="s">
        <v>1425</v>
      </c>
      <c r="G108" s="185"/>
      <c r="H108" s="185"/>
      <c r="I108" s="185"/>
      <c r="J108" s="198">
        <f>BK108</f>
        <v>60000</v>
      </c>
      <c r="K108" s="185"/>
      <c r="L108" s="189"/>
      <c r="M108" s="190"/>
      <c r="N108" s="191"/>
      <c r="O108" s="191"/>
      <c r="P108" s="192">
        <f>SUM(P109:P120)</f>
        <v>0</v>
      </c>
      <c r="Q108" s="191"/>
      <c r="R108" s="192">
        <f>SUM(R109:R120)</f>
        <v>0</v>
      </c>
      <c r="S108" s="191"/>
      <c r="T108" s="193">
        <f>SUM(T109:T120)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4" t="s">
        <v>351</v>
      </c>
      <c r="AT108" s="195" t="s">
        <v>71</v>
      </c>
      <c r="AU108" s="195" t="s">
        <v>80</v>
      </c>
      <c r="AY108" s="194" t="s">
        <v>142</v>
      </c>
      <c r="BK108" s="196">
        <f>SUM(BK109:BK120)</f>
        <v>60000</v>
      </c>
    </row>
    <row r="109" s="2" customFormat="1" ht="16.5" customHeight="1">
      <c r="A109" s="34"/>
      <c r="B109" s="35"/>
      <c r="C109" s="199" t="s">
        <v>351</v>
      </c>
      <c r="D109" s="199" t="s">
        <v>145</v>
      </c>
      <c r="E109" s="200" t="s">
        <v>1426</v>
      </c>
      <c r="F109" s="201" t="s">
        <v>1427</v>
      </c>
      <c r="G109" s="202" t="s">
        <v>315</v>
      </c>
      <c r="H109" s="203">
        <v>1</v>
      </c>
      <c r="I109" s="204">
        <v>15000</v>
      </c>
      <c r="J109" s="204">
        <f>ROUND(I109*H109,2)</f>
        <v>15000</v>
      </c>
      <c r="K109" s="201" t="s">
        <v>254</v>
      </c>
      <c r="L109" s="40"/>
      <c r="M109" s="205" t="s">
        <v>17</v>
      </c>
      <c r="N109" s="206" t="s">
        <v>43</v>
      </c>
      <c r="O109" s="207">
        <v>0</v>
      </c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209" t="s">
        <v>1428</v>
      </c>
      <c r="AT109" s="209" t="s">
        <v>145</v>
      </c>
      <c r="AU109" s="209" t="s">
        <v>82</v>
      </c>
      <c r="AY109" s="19" t="s">
        <v>142</v>
      </c>
      <c r="BE109" s="210">
        <f>IF(N109="základní",J109,0)</f>
        <v>15000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9" t="s">
        <v>80</v>
      </c>
      <c r="BK109" s="210">
        <f>ROUND(I109*H109,2)</f>
        <v>15000</v>
      </c>
      <c r="BL109" s="19" t="s">
        <v>1428</v>
      </c>
      <c r="BM109" s="209" t="s">
        <v>1429</v>
      </c>
    </row>
    <row r="110" s="2" customFormat="1">
      <c r="A110" s="34"/>
      <c r="B110" s="35"/>
      <c r="C110" s="36"/>
      <c r="D110" s="211" t="s">
        <v>152</v>
      </c>
      <c r="E110" s="36"/>
      <c r="F110" s="212" t="s">
        <v>1427</v>
      </c>
      <c r="G110" s="36"/>
      <c r="H110" s="36"/>
      <c r="I110" s="36"/>
      <c r="J110" s="36"/>
      <c r="K110" s="36"/>
      <c r="L110" s="40"/>
      <c r="M110" s="213"/>
      <c r="N110" s="214"/>
      <c r="O110" s="79"/>
      <c r="P110" s="79"/>
      <c r="Q110" s="79"/>
      <c r="R110" s="79"/>
      <c r="S110" s="79"/>
      <c r="T110" s="80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9" t="s">
        <v>152</v>
      </c>
      <c r="AU110" s="19" t="s">
        <v>82</v>
      </c>
    </row>
    <row r="111" s="2" customFormat="1">
      <c r="A111" s="34"/>
      <c r="B111" s="35"/>
      <c r="C111" s="36"/>
      <c r="D111" s="215" t="s">
        <v>154</v>
      </c>
      <c r="E111" s="36"/>
      <c r="F111" s="216" t="s">
        <v>1430</v>
      </c>
      <c r="G111" s="36"/>
      <c r="H111" s="36"/>
      <c r="I111" s="36"/>
      <c r="J111" s="36"/>
      <c r="K111" s="36"/>
      <c r="L111" s="40"/>
      <c r="M111" s="213"/>
      <c r="N111" s="214"/>
      <c r="O111" s="79"/>
      <c r="P111" s="79"/>
      <c r="Q111" s="79"/>
      <c r="R111" s="79"/>
      <c r="S111" s="79"/>
      <c r="T111" s="80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9" t="s">
        <v>154</v>
      </c>
      <c r="AU111" s="19" t="s">
        <v>82</v>
      </c>
    </row>
    <row r="112" s="2" customFormat="1" ht="16.5" customHeight="1">
      <c r="A112" s="34"/>
      <c r="B112" s="35"/>
      <c r="C112" s="199" t="s">
        <v>669</v>
      </c>
      <c r="D112" s="199" t="s">
        <v>145</v>
      </c>
      <c r="E112" s="200" t="s">
        <v>1431</v>
      </c>
      <c r="F112" s="201" t="s">
        <v>1432</v>
      </c>
      <c r="G112" s="202" t="s">
        <v>315</v>
      </c>
      <c r="H112" s="203">
        <v>1</v>
      </c>
      <c r="I112" s="204">
        <v>15000</v>
      </c>
      <c r="J112" s="204">
        <f>ROUND(I112*H112,2)</f>
        <v>15000</v>
      </c>
      <c r="K112" s="201" t="s">
        <v>254</v>
      </c>
      <c r="L112" s="40"/>
      <c r="M112" s="205" t="s">
        <v>17</v>
      </c>
      <c r="N112" s="206" t="s">
        <v>43</v>
      </c>
      <c r="O112" s="207">
        <v>0</v>
      </c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209" t="s">
        <v>1428</v>
      </c>
      <c r="AT112" s="209" t="s">
        <v>145</v>
      </c>
      <c r="AU112" s="209" t="s">
        <v>82</v>
      </c>
      <c r="AY112" s="19" t="s">
        <v>142</v>
      </c>
      <c r="BE112" s="210">
        <f>IF(N112="základní",J112,0)</f>
        <v>15000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9" t="s">
        <v>80</v>
      </c>
      <c r="BK112" s="210">
        <f>ROUND(I112*H112,2)</f>
        <v>15000</v>
      </c>
      <c r="BL112" s="19" t="s">
        <v>1428</v>
      </c>
      <c r="BM112" s="209" t="s">
        <v>1433</v>
      </c>
    </row>
    <row r="113" s="2" customFormat="1">
      <c r="A113" s="34"/>
      <c r="B113" s="35"/>
      <c r="C113" s="36"/>
      <c r="D113" s="211" t="s">
        <v>152</v>
      </c>
      <c r="E113" s="36"/>
      <c r="F113" s="212" t="s">
        <v>1432</v>
      </c>
      <c r="G113" s="36"/>
      <c r="H113" s="36"/>
      <c r="I113" s="36"/>
      <c r="J113" s="36"/>
      <c r="K113" s="36"/>
      <c r="L113" s="40"/>
      <c r="M113" s="213"/>
      <c r="N113" s="214"/>
      <c r="O113" s="79"/>
      <c r="P113" s="79"/>
      <c r="Q113" s="79"/>
      <c r="R113" s="79"/>
      <c r="S113" s="79"/>
      <c r="T113" s="80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152</v>
      </c>
      <c r="AU113" s="19" t="s">
        <v>82</v>
      </c>
    </row>
    <row r="114" s="2" customFormat="1">
      <c r="A114" s="34"/>
      <c r="B114" s="35"/>
      <c r="C114" s="36"/>
      <c r="D114" s="215" t="s">
        <v>154</v>
      </c>
      <c r="E114" s="36"/>
      <c r="F114" s="216" t="s">
        <v>1434</v>
      </c>
      <c r="G114" s="36"/>
      <c r="H114" s="36"/>
      <c r="I114" s="36"/>
      <c r="J114" s="36"/>
      <c r="K114" s="36"/>
      <c r="L114" s="40"/>
      <c r="M114" s="213"/>
      <c r="N114" s="214"/>
      <c r="O114" s="79"/>
      <c r="P114" s="79"/>
      <c r="Q114" s="79"/>
      <c r="R114" s="79"/>
      <c r="S114" s="79"/>
      <c r="T114" s="80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9" t="s">
        <v>154</v>
      </c>
      <c r="AU114" s="19" t="s">
        <v>82</v>
      </c>
    </row>
    <row r="115" s="2" customFormat="1" ht="16.5" customHeight="1">
      <c r="A115" s="34"/>
      <c r="B115" s="35"/>
      <c r="C115" s="199" t="s">
        <v>787</v>
      </c>
      <c r="D115" s="199" t="s">
        <v>145</v>
      </c>
      <c r="E115" s="200" t="s">
        <v>1435</v>
      </c>
      <c r="F115" s="201" t="s">
        <v>1436</v>
      </c>
      <c r="G115" s="202" t="s">
        <v>315</v>
      </c>
      <c r="H115" s="203">
        <v>1</v>
      </c>
      <c r="I115" s="204">
        <v>10000</v>
      </c>
      <c r="J115" s="204">
        <f>ROUND(I115*H115,2)</f>
        <v>10000</v>
      </c>
      <c r="K115" s="201" t="s">
        <v>1437</v>
      </c>
      <c r="L115" s="40"/>
      <c r="M115" s="205" t="s">
        <v>17</v>
      </c>
      <c r="N115" s="206" t="s">
        <v>43</v>
      </c>
      <c r="O115" s="207">
        <v>0</v>
      </c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09" t="s">
        <v>1428</v>
      </c>
      <c r="AT115" s="209" t="s">
        <v>145</v>
      </c>
      <c r="AU115" s="209" t="s">
        <v>82</v>
      </c>
      <c r="AY115" s="19" t="s">
        <v>142</v>
      </c>
      <c r="BE115" s="210">
        <f>IF(N115="základní",J115,0)</f>
        <v>10000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9" t="s">
        <v>80</v>
      </c>
      <c r="BK115" s="210">
        <f>ROUND(I115*H115,2)</f>
        <v>10000</v>
      </c>
      <c r="BL115" s="19" t="s">
        <v>1428</v>
      </c>
      <c r="BM115" s="209" t="s">
        <v>1438</v>
      </c>
    </row>
    <row r="116" s="2" customFormat="1">
      <c r="A116" s="34"/>
      <c r="B116" s="35"/>
      <c r="C116" s="36"/>
      <c r="D116" s="211" t="s">
        <v>152</v>
      </c>
      <c r="E116" s="36"/>
      <c r="F116" s="212" t="s">
        <v>1439</v>
      </c>
      <c r="G116" s="36"/>
      <c r="H116" s="36"/>
      <c r="I116" s="36"/>
      <c r="J116" s="36"/>
      <c r="K116" s="36"/>
      <c r="L116" s="40"/>
      <c r="M116" s="213"/>
      <c r="N116" s="214"/>
      <c r="O116" s="79"/>
      <c r="P116" s="79"/>
      <c r="Q116" s="79"/>
      <c r="R116" s="79"/>
      <c r="S116" s="79"/>
      <c r="T116" s="80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152</v>
      </c>
      <c r="AU116" s="19" t="s">
        <v>82</v>
      </c>
    </row>
    <row r="117" s="2" customFormat="1">
      <c r="A117" s="34"/>
      <c r="B117" s="35"/>
      <c r="C117" s="36"/>
      <c r="D117" s="211" t="s">
        <v>660</v>
      </c>
      <c r="E117" s="36"/>
      <c r="F117" s="262" t="s">
        <v>1440</v>
      </c>
      <c r="G117" s="36"/>
      <c r="H117" s="36"/>
      <c r="I117" s="36"/>
      <c r="J117" s="36"/>
      <c r="K117" s="36"/>
      <c r="L117" s="40"/>
      <c r="M117" s="213"/>
      <c r="N117" s="214"/>
      <c r="O117" s="79"/>
      <c r="P117" s="79"/>
      <c r="Q117" s="79"/>
      <c r="R117" s="79"/>
      <c r="S117" s="79"/>
      <c r="T117" s="80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9" t="s">
        <v>660</v>
      </c>
      <c r="AU117" s="19" t="s">
        <v>82</v>
      </c>
    </row>
    <row r="118" s="2" customFormat="1" ht="16.5" customHeight="1">
      <c r="A118" s="34"/>
      <c r="B118" s="35"/>
      <c r="C118" s="199" t="s">
        <v>276</v>
      </c>
      <c r="D118" s="199" t="s">
        <v>145</v>
      </c>
      <c r="E118" s="200" t="s">
        <v>1441</v>
      </c>
      <c r="F118" s="201" t="s">
        <v>1442</v>
      </c>
      <c r="G118" s="202" t="s">
        <v>315</v>
      </c>
      <c r="H118" s="203">
        <v>1</v>
      </c>
      <c r="I118" s="204">
        <v>20000</v>
      </c>
      <c r="J118" s="204">
        <f>ROUND(I118*H118,2)</f>
        <v>20000</v>
      </c>
      <c r="K118" s="201" t="s">
        <v>17</v>
      </c>
      <c r="L118" s="40"/>
      <c r="M118" s="205" t="s">
        <v>17</v>
      </c>
      <c r="N118" s="206" t="s">
        <v>43</v>
      </c>
      <c r="O118" s="207">
        <v>0</v>
      </c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09" t="s">
        <v>1428</v>
      </c>
      <c r="AT118" s="209" t="s">
        <v>145</v>
      </c>
      <c r="AU118" s="209" t="s">
        <v>82</v>
      </c>
      <c r="AY118" s="19" t="s">
        <v>142</v>
      </c>
      <c r="BE118" s="210">
        <f>IF(N118="základní",J118,0)</f>
        <v>20000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9" t="s">
        <v>80</v>
      </c>
      <c r="BK118" s="210">
        <f>ROUND(I118*H118,2)</f>
        <v>20000</v>
      </c>
      <c r="BL118" s="19" t="s">
        <v>1428</v>
      </c>
      <c r="BM118" s="209" t="s">
        <v>1443</v>
      </c>
    </row>
    <row r="119" s="2" customFormat="1">
      <c r="A119" s="34"/>
      <c r="B119" s="35"/>
      <c r="C119" s="36"/>
      <c r="D119" s="211" t="s">
        <v>152</v>
      </c>
      <c r="E119" s="36"/>
      <c r="F119" s="212" t="s">
        <v>1444</v>
      </c>
      <c r="G119" s="36"/>
      <c r="H119" s="36"/>
      <c r="I119" s="36"/>
      <c r="J119" s="36"/>
      <c r="K119" s="36"/>
      <c r="L119" s="40"/>
      <c r="M119" s="213"/>
      <c r="N119" s="214"/>
      <c r="O119" s="79"/>
      <c r="P119" s="79"/>
      <c r="Q119" s="79"/>
      <c r="R119" s="79"/>
      <c r="S119" s="79"/>
      <c r="T119" s="80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152</v>
      </c>
      <c r="AU119" s="19" t="s">
        <v>82</v>
      </c>
    </row>
    <row r="120" s="2" customFormat="1">
      <c r="A120" s="34"/>
      <c r="B120" s="35"/>
      <c r="C120" s="36"/>
      <c r="D120" s="211" t="s">
        <v>660</v>
      </c>
      <c r="E120" s="36"/>
      <c r="F120" s="262" t="s">
        <v>1445</v>
      </c>
      <c r="G120" s="36"/>
      <c r="H120" s="36"/>
      <c r="I120" s="36"/>
      <c r="J120" s="36"/>
      <c r="K120" s="36"/>
      <c r="L120" s="40"/>
      <c r="M120" s="213"/>
      <c r="N120" s="214"/>
      <c r="O120" s="79"/>
      <c r="P120" s="79"/>
      <c r="Q120" s="79"/>
      <c r="R120" s="79"/>
      <c r="S120" s="79"/>
      <c r="T120" s="80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9" t="s">
        <v>660</v>
      </c>
      <c r="AU120" s="19" t="s">
        <v>82</v>
      </c>
    </row>
    <row r="121" s="12" customFormat="1" ht="22.8" customHeight="1">
      <c r="A121" s="12"/>
      <c r="B121" s="184"/>
      <c r="C121" s="185"/>
      <c r="D121" s="186" t="s">
        <v>71</v>
      </c>
      <c r="E121" s="197" t="s">
        <v>1446</v>
      </c>
      <c r="F121" s="197" t="s">
        <v>1447</v>
      </c>
      <c r="G121" s="185"/>
      <c r="H121" s="185"/>
      <c r="I121" s="185"/>
      <c r="J121" s="198">
        <f>BK121</f>
        <v>21000</v>
      </c>
      <c r="K121" s="185"/>
      <c r="L121" s="189"/>
      <c r="M121" s="190"/>
      <c r="N121" s="191"/>
      <c r="O121" s="191"/>
      <c r="P121" s="192">
        <f>SUM(P122:P128)</f>
        <v>0</v>
      </c>
      <c r="Q121" s="191"/>
      <c r="R121" s="192">
        <f>SUM(R122:R128)</f>
        <v>0</v>
      </c>
      <c r="S121" s="191"/>
      <c r="T121" s="193">
        <f>SUM(T122:T128)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4" t="s">
        <v>351</v>
      </c>
      <c r="AT121" s="195" t="s">
        <v>71</v>
      </c>
      <c r="AU121" s="195" t="s">
        <v>80</v>
      </c>
      <c r="AY121" s="194" t="s">
        <v>142</v>
      </c>
      <c r="BK121" s="196">
        <f>SUM(BK122:BK128)</f>
        <v>21000</v>
      </c>
    </row>
    <row r="122" s="2" customFormat="1" ht="16.5" customHeight="1">
      <c r="A122" s="34"/>
      <c r="B122" s="35"/>
      <c r="C122" s="199" t="s">
        <v>504</v>
      </c>
      <c r="D122" s="199" t="s">
        <v>145</v>
      </c>
      <c r="E122" s="200" t="s">
        <v>1448</v>
      </c>
      <c r="F122" s="201" t="s">
        <v>1447</v>
      </c>
      <c r="G122" s="202" t="s">
        <v>1449</v>
      </c>
      <c r="H122" s="203">
        <v>0.0050000000000000001</v>
      </c>
      <c r="I122" s="204">
        <v>3200000</v>
      </c>
      <c r="J122" s="204">
        <f>ROUND(I122*H122,2)</f>
        <v>16000</v>
      </c>
      <c r="K122" s="201" t="s">
        <v>1450</v>
      </c>
      <c r="L122" s="40"/>
      <c r="M122" s="205" t="s">
        <v>17</v>
      </c>
      <c r="N122" s="206" t="s">
        <v>43</v>
      </c>
      <c r="O122" s="207">
        <v>0</v>
      </c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9" t="s">
        <v>1428</v>
      </c>
      <c r="AT122" s="209" t="s">
        <v>145</v>
      </c>
      <c r="AU122" s="209" t="s">
        <v>82</v>
      </c>
      <c r="AY122" s="19" t="s">
        <v>142</v>
      </c>
      <c r="BE122" s="210">
        <f>IF(N122="základní",J122,0)</f>
        <v>16000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9" t="s">
        <v>80</v>
      </c>
      <c r="BK122" s="210">
        <f>ROUND(I122*H122,2)</f>
        <v>16000</v>
      </c>
      <c r="BL122" s="19" t="s">
        <v>1428</v>
      </c>
      <c r="BM122" s="209" t="s">
        <v>1451</v>
      </c>
    </row>
    <row r="123" s="2" customFormat="1">
      <c r="A123" s="34"/>
      <c r="B123" s="35"/>
      <c r="C123" s="36"/>
      <c r="D123" s="211" t="s">
        <v>152</v>
      </c>
      <c r="E123" s="36"/>
      <c r="F123" s="212" t="s">
        <v>1452</v>
      </c>
      <c r="G123" s="36"/>
      <c r="H123" s="36"/>
      <c r="I123" s="36"/>
      <c r="J123" s="36"/>
      <c r="K123" s="36"/>
      <c r="L123" s="40"/>
      <c r="M123" s="213"/>
      <c r="N123" s="214"/>
      <c r="O123" s="79"/>
      <c r="P123" s="79"/>
      <c r="Q123" s="79"/>
      <c r="R123" s="79"/>
      <c r="S123" s="79"/>
      <c r="T123" s="80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9" t="s">
        <v>152</v>
      </c>
      <c r="AU123" s="19" t="s">
        <v>82</v>
      </c>
    </row>
    <row r="124" s="2" customFormat="1">
      <c r="A124" s="34"/>
      <c r="B124" s="35"/>
      <c r="C124" s="36"/>
      <c r="D124" s="211" t="s">
        <v>660</v>
      </c>
      <c r="E124" s="36"/>
      <c r="F124" s="262" t="s">
        <v>1453</v>
      </c>
      <c r="G124" s="36"/>
      <c r="H124" s="36"/>
      <c r="I124" s="36"/>
      <c r="J124" s="36"/>
      <c r="K124" s="36"/>
      <c r="L124" s="40"/>
      <c r="M124" s="213"/>
      <c r="N124" s="214"/>
      <c r="O124" s="79"/>
      <c r="P124" s="79"/>
      <c r="Q124" s="79"/>
      <c r="R124" s="79"/>
      <c r="S124" s="79"/>
      <c r="T124" s="80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9" t="s">
        <v>660</v>
      </c>
      <c r="AU124" s="19" t="s">
        <v>82</v>
      </c>
    </row>
    <row r="125" s="2" customFormat="1" ht="16.5" customHeight="1">
      <c r="A125" s="34"/>
      <c r="B125" s="35"/>
      <c r="C125" s="199" t="s">
        <v>325</v>
      </c>
      <c r="D125" s="199" t="s">
        <v>145</v>
      </c>
      <c r="E125" s="200" t="s">
        <v>1454</v>
      </c>
      <c r="F125" s="201" t="s">
        <v>1455</v>
      </c>
      <c r="G125" s="202" t="s">
        <v>309</v>
      </c>
      <c r="H125" s="203">
        <v>1</v>
      </c>
      <c r="I125" s="204">
        <v>5000</v>
      </c>
      <c r="J125" s="204">
        <f>ROUND(I125*H125,2)</f>
        <v>5000</v>
      </c>
      <c r="K125" s="201" t="s">
        <v>254</v>
      </c>
      <c r="L125" s="40"/>
      <c r="M125" s="205" t="s">
        <v>17</v>
      </c>
      <c r="N125" s="206" t="s">
        <v>43</v>
      </c>
      <c r="O125" s="207">
        <v>0</v>
      </c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9" t="s">
        <v>1428</v>
      </c>
      <c r="AT125" s="209" t="s">
        <v>145</v>
      </c>
      <c r="AU125" s="209" t="s">
        <v>82</v>
      </c>
      <c r="AY125" s="19" t="s">
        <v>142</v>
      </c>
      <c r="BE125" s="210">
        <f>IF(N125="základní",J125,0)</f>
        <v>5000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9" t="s">
        <v>80</v>
      </c>
      <c r="BK125" s="210">
        <f>ROUND(I125*H125,2)</f>
        <v>5000</v>
      </c>
      <c r="BL125" s="19" t="s">
        <v>1428</v>
      </c>
      <c r="BM125" s="209" t="s">
        <v>1456</v>
      </c>
    </row>
    <row r="126" s="2" customFormat="1">
      <c r="A126" s="34"/>
      <c r="B126" s="35"/>
      <c r="C126" s="36"/>
      <c r="D126" s="211" t="s">
        <v>152</v>
      </c>
      <c r="E126" s="36"/>
      <c r="F126" s="212" t="s">
        <v>1457</v>
      </c>
      <c r="G126" s="36"/>
      <c r="H126" s="36"/>
      <c r="I126" s="36"/>
      <c r="J126" s="36"/>
      <c r="K126" s="36"/>
      <c r="L126" s="40"/>
      <c r="M126" s="213"/>
      <c r="N126" s="214"/>
      <c r="O126" s="79"/>
      <c r="P126" s="79"/>
      <c r="Q126" s="79"/>
      <c r="R126" s="79"/>
      <c r="S126" s="79"/>
      <c r="T126" s="80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152</v>
      </c>
      <c r="AU126" s="19" t="s">
        <v>82</v>
      </c>
    </row>
    <row r="127" s="2" customFormat="1">
      <c r="A127" s="34"/>
      <c r="B127" s="35"/>
      <c r="C127" s="36"/>
      <c r="D127" s="215" t="s">
        <v>154</v>
      </c>
      <c r="E127" s="36"/>
      <c r="F127" s="216" t="s">
        <v>1458</v>
      </c>
      <c r="G127" s="36"/>
      <c r="H127" s="36"/>
      <c r="I127" s="36"/>
      <c r="J127" s="36"/>
      <c r="K127" s="36"/>
      <c r="L127" s="40"/>
      <c r="M127" s="213"/>
      <c r="N127" s="214"/>
      <c r="O127" s="79"/>
      <c r="P127" s="79"/>
      <c r="Q127" s="79"/>
      <c r="R127" s="79"/>
      <c r="S127" s="79"/>
      <c r="T127" s="80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9" t="s">
        <v>154</v>
      </c>
      <c r="AU127" s="19" t="s">
        <v>82</v>
      </c>
    </row>
    <row r="128" s="2" customFormat="1">
      <c r="A128" s="34"/>
      <c r="B128" s="35"/>
      <c r="C128" s="36"/>
      <c r="D128" s="211" t="s">
        <v>660</v>
      </c>
      <c r="E128" s="36"/>
      <c r="F128" s="262" t="s">
        <v>1459</v>
      </c>
      <c r="G128" s="36"/>
      <c r="H128" s="36"/>
      <c r="I128" s="36"/>
      <c r="J128" s="36"/>
      <c r="K128" s="36"/>
      <c r="L128" s="40"/>
      <c r="M128" s="213"/>
      <c r="N128" s="214"/>
      <c r="O128" s="79"/>
      <c r="P128" s="79"/>
      <c r="Q128" s="79"/>
      <c r="R128" s="79"/>
      <c r="S128" s="79"/>
      <c r="T128" s="80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660</v>
      </c>
      <c r="AU128" s="19" t="s">
        <v>82</v>
      </c>
    </row>
    <row r="129" s="12" customFormat="1" ht="22.8" customHeight="1">
      <c r="A129" s="12"/>
      <c r="B129" s="184"/>
      <c r="C129" s="185"/>
      <c r="D129" s="186" t="s">
        <v>71</v>
      </c>
      <c r="E129" s="197" t="s">
        <v>1460</v>
      </c>
      <c r="F129" s="197" t="s">
        <v>1461</v>
      </c>
      <c r="G129" s="185"/>
      <c r="H129" s="185"/>
      <c r="I129" s="185"/>
      <c r="J129" s="198">
        <f>BK129</f>
        <v>90800</v>
      </c>
      <c r="K129" s="185"/>
      <c r="L129" s="189"/>
      <c r="M129" s="190"/>
      <c r="N129" s="191"/>
      <c r="O129" s="191"/>
      <c r="P129" s="192">
        <f>SUM(P130:P137)</f>
        <v>0</v>
      </c>
      <c r="Q129" s="191"/>
      <c r="R129" s="192">
        <f>SUM(R130:R137)</f>
        <v>0</v>
      </c>
      <c r="S129" s="191"/>
      <c r="T129" s="193">
        <f>SUM(T130:T137)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4" t="s">
        <v>351</v>
      </c>
      <c r="AT129" s="195" t="s">
        <v>71</v>
      </c>
      <c r="AU129" s="195" t="s">
        <v>80</v>
      </c>
      <c r="AY129" s="194" t="s">
        <v>142</v>
      </c>
      <c r="BK129" s="196">
        <f>SUM(BK130:BK137)</f>
        <v>90800</v>
      </c>
    </row>
    <row r="130" s="2" customFormat="1" ht="16.5" customHeight="1">
      <c r="A130" s="34"/>
      <c r="B130" s="35"/>
      <c r="C130" s="199" t="s">
        <v>444</v>
      </c>
      <c r="D130" s="199" t="s">
        <v>145</v>
      </c>
      <c r="E130" s="200" t="s">
        <v>1462</v>
      </c>
      <c r="F130" s="201" t="s">
        <v>1463</v>
      </c>
      <c r="G130" s="202" t="s">
        <v>315</v>
      </c>
      <c r="H130" s="203">
        <v>1</v>
      </c>
      <c r="I130" s="204">
        <v>10000</v>
      </c>
      <c r="J130" s="204">
        <f>ROUND(I130*H130,2)</f>
        <v>10000</v>
      </c>
      <c r="K130" s="201" t="s">
        <v>149</v>
      </c>
      <c r="L130" s="40"/>
      <c r="M130" s="205" t="s">
        <v>17</v>
      </c>
      <c r="N130" s="206" t="s">
        <v>43</v>
      </c>
      <c r="O130" s="207">
        <v>0</v>
      </c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9" t="s">
        <v>1428</v>
      </c>
      <c r="AT130" s="209" t="s">
        <v>145</v>
      </c>
      <c r="AU130" s="209" t="s">
        <v>82</v>
      </c>
      <c r="AY130" s="19" t="s">
        <v>142</v>
      </c>
      <c r="BE130" s="210">
        <f>IF(N130="základní",J130,0)</f>
        <v>10000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9" t="s">
        <v>80</v>
      </c>
      <c r="BK130" s="210">
        <f>ROUND(I130*H130,2)</f>
        <v>10000</v>
      </c>
      <c r="BL130" s="19" t="s">
        <v>1428</v>
      </c>
      <c r="BM130" s="209" t="s">
        <v>1464</v>
      </c>
    </row>
    <row r="131" s="2" customFormat="1">
      <c r="A131" s="34"/>
      <c r="B131" s="35"/>
      <c r="C131" s="36"/>
      <c r="D131" s="211" t="s">
        <v>152</v>
      </c>
      <c r="E131" s="36"/>
      <c r="F131" s="212" t="s">
        <v>1465</v>
      </c>
      <c r="G131" s="36"/>
      <c r="H131" s="36"/>
      <c r="I131" s="36"/>
      <c r="J131" s="36"/>
      <c r="K131" s="36"/>
      <c r="L131" s="40"/>
      <c r="M131" s="213"/>
      <c r="N131" s="214"/>
      <c r="O131" s="79"/>
      <c r="P131" s="79"/>
      <c r="Q131" s="79"/>
      <c r="R131" s="79"/>
      <c r="S131" s="79"/>
      <c r="T131" s="80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9" t="s">
        <v>152</v>
      </c>
      <c r="AU131" s="19" t="s">
        <v>82</v>
      </c>
    </row>
    <row r="132" s="2" customFormat="1">
      <c r="A132" s="34"/>
      <c r="B132" s="35"/>
      <c r="C132" s="36"/>
      <c r="D132" s="215" t="s">
        <v>154</v>
      </c>
      <c r="E132" s="36"/>
      <c r="F132" s="216" t="s">
        <v>1466</v>
      </c>
      <c r="G132" s="36"/>
      <c r="H132" s="36"/>
      <c r="I132" s="36"/>
      <c r="J132" s="36"/>
      <c r="K132" s="36"/>
      <c r="L132" s="40"/>
      <c r="M132" s="213"/>
      <c r="N132" s="214"/>
      <c r="O132" s="79"/>
      <c r="P132" s="79"/>
      <c r="Q132" s="79"/>
      <c r="R132" s="79"/>
      <c r="S132" s="79"/>
      <c r="T132" s="80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154</v>
      </c>
      <c r="AU132" s="19" t="s">
        <v>82</v>
      </c>
    </row>
    <row r="133" s="2" customFormat="1" ht="16.5" customHeight="1">
      <c r="A133" s="34"/>
      <c r="B133" s="35"/>
      <c r="C133" s="199" t="s">
        <v>704</v>
      </c>
      <c r="D133" s="199" t="s">
        <v>145</v>
      </c>
      <c r="E133" s="200" t="s">
        <v>1467</v>
      </c>
      <c r="F133" s="201" t="s">
        <v>1468</v>
      </c>
      <c r="G133" s="202" t="s">
        <v>1409</v>
      </c>
      <c r="H133" s="203">
        <v>4</v>
      </c>
      <c r="I133" s="204">
        <v>15000</v>
      </c>
      <c r="J133" s="204">
        <f>ROUND(I133*H133,2)</f>
        <v>60000</v>
      </c>
      <c r="K133" s="201" t="s">
        <v>1437</v>
      </c>
      <c r="L133" s="40"/>
      <c r="M133" s="205" t="s">
        <v>17</v>
      </c>
      <c r="N133" s="206" t="s">
        <v>43</v>
      </c>
      <c r="O133" s="207">
        <v>0</v>
      </c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9" t="s">
        <v>1428</v>
      </c>
      <c r="AT133" s="209" t="s">
        <v>145</v>
      </c>
      <c r="AU133" s="209" t="s">
        <v>82</v>
      </c>
      <c r="AY133" s="19" t="s">
        <v>142</v>
      </c>
      <c r="BE133" s="210">
        <f>IF(N133="základní",J133,0)</f>
        <v>60000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9" t="s">
        <v>80</v>
      </c>
      <c r="BK133" s="210">
        <f>ROUND(I133*H133,2)</f>
        <v>60000</v>
      </c>
      <c r="BL133" s="19" t="s">
        <v>1428</v>
      </c>
      <c r="BM133" s="209" t="s">
        <v>1469</v>
      </c>
    </row>
    <row r="134" s="2" customFormat="1">
      <c r="A134" s="34"/>
      <c r="B134" s="35"/>
      <c r="C134" s="36"/>
      <c r="D134" s="211" t="s">
        <v>152</v>
      </c>
      <c r="E134" s="36"/>
      <c r="F134" s="212" t="s">
        <v>1468</v>
      </c>
      <c r="G134" s="36"/>
      <c r="H134" s="36"/>
      <c r="I134" s="36"/>
      <c r="J134" s="36"/>
      <c r="K134" s="36"/>
      <c r="L134" s="40"/>
      <c r="M134" s="213"/>
      <c r="N134" s="214"/>
      <c r="O134" s="79"/>
      <c r="P134" s="79"/>
      <c r="Q134" s="79"/>
      <c r="R134" s="79"/>
      <c r="S134" s="79"/>
      <c r="T134" s="80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152</v>
      </c>
      <c r="AU134" s="19" t="s">
        <v>82</v>
      </c>
    </row>
    <row r="135" s="2" customFormat="1" ht="16.5" customHeight="1">
      <c r="A135" s="34"/>
      <c r="B135" s="35"/>
      <c r="C135" s="199" t="s">
        <v>183</v>
      </c>
      <c r="D135" s="199" t="s">
        <v>145</v>
      </c>
      <c r="E135" s="200" t="s">
        <v>1470</v>
      </c>
      <c r="F135" s="201" t="s">
        <v>1471</v>
      </c>
      <c r="G135" s="202" t="s">
        <v>160</v>
      </c>
      <c r="H135" s="203">
        <v>40</v>
      </c>
      <c r="I135" s="204">
        <v>520</v>
      </c>
      <c r="J135" s="204">
        <f>ROUND(I135*H135,2)</f>
        <v>20800</v>
      </c>
      <c r="K135" s="201" t="s">
        <v>1437</v>
      </c>
      <c r="L135" s="40"/>
      <c r="M135" s="205" t="s">
        <v>17</v>
      </c>
      <c r="N135" s="206" t="s">
        <v>43</v>
      </c>
      <c r="O135" s="207">
        <v>0</v>
      </c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9" t="s">
        <v>1428</v>
      </c>
      <c r="AT135" s="209" t="s">
        <v>145</v>
      </c>
      <c r="AU135" s="209" t="s">
        <v>82</v>
      </c>
      <c r="AY135" s="19" t="s">
        <v>142</v>
      </c>
      <c r="BE135" s="210">
        <f>IF(N135="základní",J135,0)</f>
        <v>20800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9" t="s">
        <v>80</v>
      </c>
      <c r="BK135" s="210">
        <f>ROUND(I135*H135,2)</f>
        <v>20800</v>
      </c>
      <c r="BL135" s="19" t="s">
        <v>1428</v>
      </c>
      <c r="BM135" s="209" t="s">
        <v>1472</v>
      </c>
    </row>
    <row r="136" s="2" customFormat="1">
      <c r="A136" s="34"/>
      <c r="B136" s="35"/>
      <c r="C136" s="36"/>
      <c r="D136" s="211" t="s">
        <v>152</v>
      </c>
      <c r="E136" s="36"/>
      <c r="F136" s="212" t="s">
        <v>1471</v>
      </c>
      <c r="G136" s="36"/>
      <c r="H136" s="36"/>
      <c r="I136" s="36"/>
      <c r="J136" s="36"/>
      <c r="K136" s="36"/>
      <c r="L136" s="40"/>
      <c r="M136" s="213"/>
      <c r="N136" s="214"/>
      <c r="O136" s="79"/>
      <c r="P136" s="79"/>
      <c r="Q136" s="79"/>
      <c r="R136" s="79"/>
      <c r="S136" s="79"/>
      <c r="T136" s="80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9" t="s">
        <v>152</v>
      </c>
      <c r="AU136" s="19" t="s">
        <v>82</v>
      </c>
    </row>
    <row r="137" s="13" customFormat="1">
      <c r="A137" s="13"/>
      <c r="B137" s="217"/>
      <c r="C137" s="218"/>
      <c r="D137" s="211" t="s">
        <v>156</v>
      </c>
      <c r="E137" s="218"/>
      <c r="F137" s="220" t="s">
        <v>1473</v>
      </c>
      <c r="G137" s="218"/>
      <c r="H137" s="221">
        <v>40</v>
      </c>
      <c r="I137" s="218"/>
      <c r="J137" s="218"/>
      <c r="K137" s="218"/>
      <c r="L137" s="222"/>
      <c r="M137" s="223"/>
      <c r="N137" s="224"/>
      <c r="O137" s="224"/>
      <c r="P137" s="224"/>
      <c r="Q137" s="224"/>
      <c r="R137" s="224"/>
      <c r="S137" s="224"/>
      <c r="T137" s="22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6" t="s">
        <v>156</v>
      </c>
      <c r="AU137" s="226" t="s">
        <v>82</v>
      </c>
      <c r="AV137" s="13" t="s">
        <v>82</v>
      </c>
      <c r="AW137" s="13" t="s">
        <v>4</v>
      </c>
      <c r="AX137" s="13" t="s">
        <v>80</v>
      </c>
      <c r="AY137" s="226" t="s">
        <v>142</v>
      </c>
    </row>
    <row r="138" s="12" customFormat="1" ht="22.8" customHeight="1">
      <c r="A138" s="12"/>
      <c r="B138" s="184"/>
      <c r="C138" s="185"/>
      <c r="D138" s="186" t="s">
        <v>71</v>
      </c>
      <c r="E138" s="197" t="s">
        <v>1474</v>
      </c>
      <c r="F138" s="197" t="s">
        <v>1475</v>
      </c>
      <c r="G138" s="185"/>
      <c r="H138" s="185"/>
      <c r="I138" s="185"/>
      <c r="J138" s="198">
        <f>BK138</f>
        <v>60000</v>
      </c>
      <c r="K138" s="185"/>
      <c r="L138" s="189"/>
      <c r="M138" s="190"/>
      <c r="N138" s="191"/>
      <c r="O138" s="191"/>
      <c r="P138" s="192">
        <f>SUM(P139:P147)</f>
        <v>0</v>
      </c>
      <c r="Q138" s="191"/>
      <c r="R138" s="192">
        <f>SUM(R139:R147)</f>
        <v>0</v>
      </c>
      <c r="S138" s="191"/>
      <c r="T138" s="193">
        <f>SUM(T139:T147)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4" t="s">
        <v>351</v>
      </c>
      <c r="AT138" s="195" t="s">
        <v>71</v>
      </c>
      <c r="AU138" s="195" t="s">
        <v>80</v>
      </c>
      <c r="AY138" s="194" t="s">
        <v>142</v>
      </c>
      <c r="BK138" s="196">
        <f>SUM(BK139:BK147)</f>
        <v>60000</v>
      </c>
    </row>
    <row r="139" s="2" customFormat="1" ht="16.5" customHeight="1">
      <c r="A139" s="34"/>
      <c r="B139" s="35"/>
      <c r="C139" s="199" t="s">
        <v>431</v>
      </c>
      <c r="D139" s="199" t="s">
        <v>145</v>
      </c>
      <c r="E139" s="200" t="s">
        <v>1476</v>
      </c>
      <c r="F139" s="201" t="s">
        <v>1477</v>
      </c>
      <c r="G139" s="202" t="s">
        <v>315</v>
      </c>
      <c r="H139" s="203">
        <v>1</v>
      </c>
      <c r="I139" s="204">
        <v>50000</v>
      </c>
      <c r="J139" s="204">
        <f>ROUND(I139*H139,2)</f>
        <v>50000</v>
      </c>
      <c r="K139" s="201" t="s">
        <v>149</v>
      </c>
      <c r="L139" s="40"/>
      <c r="M139" s="205" t="s">
        <v>17</v>
      </c>
      <c r="N139" s="206" t="s">
        <v>43</v>
      </c>
      <c r="O139" s="207">
        <v>0</v>
      </c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9" t="s">
        <v>1428</v>
      </c>
      <c r="AT139" s="209" t="s">
        <v>145</v>
      </c>
      <c r="AU139" s="209" t="s">
        <v>82</v>
      </c>
      <c r="AY139" s="19" t="s">
        <v>142</v>
      </c>
      <c r="BE139" s="210">
        <f>IF(N139="základní",J139,0)</f>
        <v>50000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9" t="s">
        <v>80</v>
      </c>
      <c r="BK139" s="210">
        <f>ROUND(I139*H139,2)</f>
        <v>50000</v>
      </c>
      <c r="BL139" s="19" t="s">
        <v>1428</v>
      </c>
      <c r="BM139" s="209" t="s">
        <v>1478</v>
      </c>
    </row>
    <row r="140" s="2" customFormat="1">
      <c r="A140" s="34"/>
      <c r="B140" s="35"/>
      <c r="C140" s="36"/>
      <c r="D140" s="211" t="s">
        <v>152</v>
      </c>
      <c r="E140" s="36"/>
      <c r="F140" s="212" t="s">
        <v>1479</v>
      </c>
      <c r="G140" s="36"/>
      <c r="H140" s="36"/>
      <c r="I140" s="36"/>
      <c r="J140" s="36"/>
      <c r="K140" s="36"/>
      <c r="L140" s="40"/>
      <c r="M140" s="213"/>
      <c r="N140" s="214"/>
      <c r="O140" s="79"/>
      <c r="P140" s="79"/>
      <c r="Q140" s="79"/>
      <c r="R140" s="79"/>
      <c r="S140" s="79"/>
      <c r="T140" s="80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9" t="s">
        <v>152</v>
      </c>
      <c r="AU140" s="19" t="s">
        <v>82</v>
      </c>
    </row>
    <row r="141" s="2" customFormat="1">
      <c r="A141" s="34"/>
      <c r="B141" s="35"/>
      <c r="C141" s="36"/>
      <c r="D141" s="215" t="s">
        <v>154</v>
      </c>
      <c r="E141" s="36"/>
      <c r="F141" s="216" t="s">
        <v>1480</v>
      </c>
      <c r="G141" s="36"/>
      <c r="H141" s="36"/>
      <c r="I141" s="36"/>
      <c r="J141" s="36"/>
      <c r="K141" s="36"/>
      <c r="L141" s="40"/>
      <c r="M141" s="213"/>
      <c r="N141" s="214"/>
      <c r="O141" s="79"/>
      <c r="P141" s="79"/>
      <c r="Q141" s="79"/>
      <c r="R141" s="79"/>
      <c r="S141" s="79"/>
      <c r="T141" s="80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154</v>
      </c>
      <c r="AU141" s="19" t="s">
        <v>82</v>
      </c>
    </row>
    <row r="142" s="2" customFormat="1" ht="16.5" customHeight="1">
      <c r="A142" s="34"/>
      <c r="B142" s="35"/>
      <c r="C142" s="199" t="s">
        <v>338</v>
      </c>
      <c r="D142" s="199" t="s">
        <v>145</v>
      </c>
      <c r="E142" s="200" t="s">
        <v>1481</v>
      </c>
      <c r="F142" s="201" t="s">
        <v>1482</v>
      </c>
      <c r="G142" s="202" t="s">
        <v>315</v>
      </c>
      <c r="H142" s="203">
        <v>1</v>
      </c>
      <c r="I142" s="204">
        <v>5000</v>
      </c>
      <c r="J142" s="204">
        <f>ROUND(I142*H142,2)</f>
        <v>5000</v>
      </c>
      <c r="K142" s="201" t="s">
        <v>149</v>
      </c>
      <c r="L142" s="40"/>
      <c r="M142" s="205" t="s">
        <v>17</v>
      </c>
      <c r="N142" s="206" t="s">
        <v>43</v>
      </c>
      <c r="O142" s="207">
        <v>0</v>
      </c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9" t="s">
        <v>1428</v>
      </c>
      <c r="AT142" s="209" t="s">
        <v>145</v>
      </c>
      <c r="AU142" s="209" t="s">
        <v>82</v>
      </c>
      <c r="AY142" s="19" t="s">
        <v>142</v>
      </c>
      <c r="BE142" s="210">
        <f>IF(N142="základní",J142,0)</f>
        <v>5000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9" t="s">
        <v>80</v>
      </c>
      <c r="BK142" s="210">
        <f>ROUND(I142*H142,2)</f>
        <v>5000</v>
      </c>
      <c r="BL142" s="19" t="s">
        <v>1428</v>
      </c>
      <c r="BM142" s="209" t="s">
        <v>1483</v>
      </c>
    </row>
    <row r="143" s="2" customFormat="1">
      <c r="A143" s="34"/>
      <c r="B143" s="35"/>
      <c r="C143" s="36"/>
      <c r="D143" s="211" t="s">
        <v>152</v>
      </c>
      <c r="E143" s="36"/>
      <c r="F143" s="212" t="s">
        <v>1482</v>
      </c>
      <c r="G143" s="36"/>
      <c r="H143" s="36"/>
      <c r="I143" s="36"/>
      <c r="J143" s="36"/>
      <c r="K143" s="36"/>
      <c r="L143" s="40"/>
      <c r="M143" s="213"/>
      <c r="N143" s="214"/>
      <c r="O143" s="79"/>
      <c r="P143" s="79"/>
      <c r="Q143" s="79"/>
      <c r="R143" s="79"/>
      <c r="S143" s="79"/>
      <c r="T143" s="80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152</v>
      </c>
      <c r="AU143" s="19" t="s">
        <v>82</v>
      </c>
    </row>
    <row r="144" s="2" customFormat="1">
      <c r="A144" s="34"/>
      <c r="B144" s="35"/>
      <c r="C144" s="36"/>
      <c r="D144" s="215" t="s">
        <v>154</v>
      </c>
      <c r="E144" s="36"/>
      <c r="F144" s="216" t="s">
        <v>1484</v>
      </c>
      <c r="G144" s="36"/>
      <c r="H144" s="36"/>
      <c r="I144" s="36"/>
      <c r="J144" s="36"/>
      <c r="K144" s="36"/>
      <c r="L144" s="40"/>
      <c r="M144" s="213"/>
      <c r="N144" s="214"/>
      <c r="O144" s="79"/>
      <c r="P144" s="79"/>
      <c r="Q144" s="79"/>
      <c r="R144" s="79"/>
      <c r="S144" s="79"/>
      <c r="T144" s="80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9" t="s">
        <v>154</v>
      </c>
      <c r="AU144" s="19" t="s">
        <v>82</v>
      </c>
    </row>
    <row r="145" s="2" customFormat="1" ht="16.5" customHeight="1">
      <c r="A145" s="34"/>
      <c r="B145" s="35"/>
      <c r="C145" s="199" t="s">
        <v>332</v>
      </c>
      <c r="D145" s="199" t="s">
        <v>145</v>
      </c>
      <c r="E145" s="200" t="s">
        <v>1485</v>
      </c>
      <c r="F145" s="201" t="s">
        <v>1486</v>
      </c>
      <c r="G145" s="202" t="s">
        <v>315</v>
      </c>
      <c r="H145" s="203">
        <v>1</v>
      </c>
      <c r="I145" s="204">
        <v>5000</v>
      </c>
      <c r="J145" s="204">
        <f>ROUND(I145*H145,2)</f>
        <v>5000</v>
      </c>
      <c r="K145" s="201" t="s">
        <v>149</v>
      </c>
      <c r="L145" s="40"/>
      <c r="M145" s="205" t="s">
        <v>17</v>
      </c>
      <c r="N145" s="206" t="s">
        <v>43</v>
      </c>
      <c r="O145" s="207">
        <v>0</v>
      </c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9" t="s">
        <v>1428</v>
      </c>
      <c r="AT145" s="209" t="s">
        <v>145</v>
      </c>
      <c r="AU145" s="209" t="s">
        <v>82</v>
      </c>
      <c r="AY145" s="19" t="s">
        <v>142</v>
      </c>
      <c r="BE145" s="210">
        <f>IF(N145="základní",J145,0)</f>
        <v>5000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9" t="s">
        <v>80</v>
      </c>
      <c r="BK145" s="210">
        <f>ROUND(I145*H145,2)</f>
        <v>5000</v>
      </c>
      <c r="BL145" s="19" t="s">
        <v>1428</v>
      </c>
      <c r="BM145" s="209" t="s">
        <v>1487</v>
      </c>
    </row>
    <row r="146" s="2" customFormat="1">
      <c r="A146" s="34"/>
      <c r="B146" s="35"/>
      <c r="C146" s="36"/>
      <c r="D146" s="211" t="s">
        <v>152</v>
      </c>
      <c r="E146" s="36"/>
      <c r="F146" s="212" t="s">
        <v>1486</v>
      </c>
      <c r="G146" s="36"/>
      <c r="H146" s="36"/>
      <c r="I146" s="36"/>
      <c r="J146" s="36"/>
      <c r="K146" s="36"/>
      <c r="L146" s="40"/>
      <c r="M146" s="213"/>
      <c r="N146" s="214"/>
      <c r="O146" s="79"/>
      <c r="P146" s="79"/>
      <c r="Q146" s="79"/>
      <c r="R146" s="79"/>
      <c r="S146" s="79"/>
      <c r="T146" s="80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9" t="s">
        <v>152</v>
      </c>
      <c r="AU146" s="19" t="s">
        <v>82</v>
      </c>
    </row>
    <row r="147" s="2" customFormat="1">
      <c r="A147" s="34"/>
      <c r="B147" s="35"/>
      <c r="C147" s="36"/>
      <c r="D147" s="215" t="s">
        <v>154</v>
      </c>
      <c r="E147" s="36"/>
      <c r="F147" s="216" t="s">
        <v>1488</v>
      </c>
      <c r="G147" s="36"/>
      <c r="H147" s="36"/>
      <c r="I147" s="36"/>
      <c r="J147" s="36"/>
      <c r="K147" s="36"/>
      <c r="L147" s="40"/>
      <c r="M147" s="213"/>
      <c r="N147" s="214"/>
      <c r="O147" s="79"/>
      <c r="P147" s="79"/>
      <c r="Q147" s="79"/>
      <c r="R147" s="79"/>
      <c r="S147" s="79"/>
      <c r="T147" s="80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9" t="s">
        <v>154</v>
      </c>
      <c r="AU147" s="19" t="s">
        <v>82</v>
      </c>
    </row>
    <row r="148" s="12" customFormat="1" ht="22.8" customHeight="1">
      <c r="A148" s="12"/>
      <c r="B148" s="184"/>
      <c r="C148" s="185"/>
      <c r="D148" s="186" t="s">
        <v>71</v>
      </c>
      <c r="E148" s="197" t="s">
        <v>1489</v>
      </c>
      <c r="F148" s="197" t="s">
        <v>1382</v>
      </c>
      <c r="G148" s="185"/>
      <c r="H148" s="185"/>
      <c r="I148" s="185"/>
      <c r="J148" s="198">
        <f>BK148</f>
        <v>5000</v>
      </c>
      <c r="K148" s="185"/>
      <c r="L148" s="189"/>
      <c r="M148" s="190"/>
      <c r="N148" s="191"/>
      <c r="O148" s="191"/>
      <c r="P148" s="192">
        <f>SUM(P149:P151)</f>
        <v>0</v>
      </c>
      <c r="Q148" s="191"/>
      <c r="R148" s="192">
        <f>SUM(R149:R151)</f>
        <v>0</v>
      </c>
      <c r="S148" s="191"/>
      <c r="T148" s="193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4" t="s">
        <v>351</v>
      </c>
      <c r="AT148" s="195" t="s">
        <v>71</v>
      </c>
      <c r="AU148" s="195" t="s">
        <v>80</v>
      </c>
      <c r="AY148" s="194" t="s">
        <v>142</v>
      </c>
      <c r="BK148" s="196">
        <f>SUM(BK149:BK151)</f>
        <v>5000</v>
      </c>
    </row>
    <row r="149" s="2" customFormat="1" ht="16.5" customHeight="1">
      <c r="A149" s="34"/>
      <c r="B149" s="35"/>
      <c r="C149" s="199" t="s">
        <v>438</v>
      </c>
      <c r="D149" s="199" t="s">
        <v>145</v>
      </c>
      <c r="E149" s="200" t="s">
        <v>1490</v>
      </c>
      <c r="F149" s="201" t="s">
        <v>1491</v>
      </c>
      <c r="G149" s="202" t="s">
        <v>315</v>
      </c>
      <c r="H149" s="203">
        <v>1</v>
      </c>
      <c r="I149" s="204">
        <v>5000</v>
      </c>
      <c r="J149" s="204">
        <f>ROUND(I149*H149,2)</f>
        <v>5000</v>
      </c>
      <c r="K149" s="201" t="s">
        <v>149</v>
      </c>
      <c r="L149" s="40"/>
      <c r="M149" s="205" t="s">
        <v>17</v>
      </c>
      <c r="N149" s="206" t="s">
        <v>43</v>
      </c>
      <c r="O149" s="207">
        <v>0</v>
      </c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9" t="s">
        <v>1428</v>
      </c>
      <c r="AT149" s="209" t="s">
        <v>145</v>
      </c>
      <c r="AU149" s="209" t="s">
        <v>82</v>
      </c>
      <c r="AY149" s="19" t="s">
        <v>142</v>
      </c>
      <c r="BE149" s="210">
        <f>IF(N149="základní",J149,0)</f>
        <v>5000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9" t="s">
        <v>80</v>
      </c>
      <c r="BK149" s="210">
        <f>ROUND(I149*H149,2)</f>
        <v>5000</v>
      </c>
      <c r="BL149" s="19" t="s">
        <v>1428</v>
      </c>
      <c r="BM149" s="209" t="s">
        <v>1492</v>
      </c>
    </row>
    <row r="150" s="2" customFormat="1">
      <c r="A150" s="34"/>
      <c r="B150" s="35"/>
      <c r="C150" s="36"/>
      <c r="D150" s="211" t="s">
        <v>152</v>
      </c>
      <c r="E150" s="36"/>
      <c r="F150" s="212" t="s">
        <v>1491</v>
      </c>
      <c r="G150" s="36"/>
      <c r="H150" s="36"/>
      <c r="I150" s="36"/>
      <c r="J150" s="36"/>
      <c r="K150" s="36"/>
      <c r="L150" s="40"/>
      <c r="M150" s="213"/>
      <c r="N150" s="214"/>
      <c r="O150" s="79"/>
      <c r="P150" s="79"/>
      <c r="Q150" s="79"/>
      <c r="R150" s="79"/>
      <c r="S150" s="79"/>
      <c r="T150" s="80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9" t="s">
        <v>152</v>
      </c>
      <c r="AU150" s="19" t="s">
        <v>82</v>
      </c>
    </row>
    <row r="151" s="2" customFormat="1">
      <c r="A151" s="34"/>
      <c r="B151" s="35"/>
      <c r="C151" s="36"/>
      <c r="D151" s="215" t="s">
        <v>154</v>
      </c>
      <c r="E151" s="36"/>
      <c r="F151" s="216" t="s">
        <v>1493</v>
      </c>
      <c r="G151" s="36"/>
      <c r="H151" s="36"/>
      <c r="I151" s="36"/>
      <c r="J151" s="36"/>
      <c r="K151" s="36"/>
      <c r="L151" s="40"/>
      <c r="M151" s="258"/>
      <c r="N151" s="259"/>
      <c r="O151" s="260"/>
      <c r="P151" s="260"/>
      <c r="Q151" s="260"/>
      <c r="R151" s="260"/>
      <c r="S151" s="260"/>
      <c r="T151" s="261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9" t="s">
        <v>154</v>
      </c>
      <c r="AU151" s="19" t="s">
        <v>82</v>
      </c>
    </row>
    <row r="152" s="2" customFormat="1" ht="6.96" customHeight="1">
      <c r="A152" s="34"/>
      <c r="B152" s="54"/>
      <c r="C152" s="55"/>
      <c r="D152" s="55"/>
      <c r="E152" s="55"/>
      <c r="F152" s="55"/>
      <c r="G152" s="55"/>
      <c r="H152" s="55"/>
      <c r="I152" s="55"/>
      <c r="J152" s="55"/>
      <c r="K152" s="55"/>
      <c r="L152" s="40"/>
      <c r="M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</row>
  </sheetData>
  <sheetProtection sheet="1" autoFilter="0" formatColumns="0" formatRows="0" objects="1" scenarios="1" spinCount="100000" saltValue="hwRX+cddjrVBOTvdB+UQM2ZzU2WaNloZQQfanX8sl8ZFm0edGa8UxtRqNm8YA+UcoScZxOx6oG2fhwK3St5CiQ==" hashValue="/zZsEm+W1YP6+DaqfFDs8qPLTHsy0t64x86luer+4QEeLNnk/8X3OaNsEAK0I6VCzayHdqPILTb40xM/c0Io6w==" algorithmName="SHA-512" password="CC35"/>
  <autoFilter ref="C86:K15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111" r:id="rId1" display="https://podminky.urs.cz/item/CS_URS_2024_01/012103000"/>
    <hyperlink ref="F114" r:id="rId2" display="https://podminky.urs.cz/item/CS_URS_2024_01/012203000"/>
    <hyperlink ref="F127" r:id="rId3" display="https://podminky.urs.cz/item/CS_URS_2024_01/034503000"/>
    <hyperlink ref="F132" r:id="rId4" display="https://podminky.urs.cz/item/CS_URS_2025_02/041903000"/>
    <hyperlink ref="F141" r:id="rId5" display="https://podminky.urs.cz/item/CS_URS_2025_02/071103000"/>
    <hyperlink ref="F144" r:id="rId6" display="https://podminky.urs.cz/item/CS_URS_2025_02/075103000"/>
    <hyperlink ref="F147" r:id="rId7" display="https://podminky.urs.cz/item/CS_URS_2025_02/075203000"/>
    <hyperlink ref="F151" r:id="rId8" display="https://podminky.urs.cz/item/CS_URS_2025_02/0922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4"/>
      <c r="C3" s="125"/>
      <c r="D3" s="125"/>
      <c r="E3" s="125"/>
      <c r="F3" s="125"/>
      <c r="G3" s="125"/>
      <c r="H3" s="22"/>
    </row>
    <row r="4" s="1" customFormat="1" ht="24.96" customHeight="1">
      <c r="B4" s="22"/>
      <c r="C4" s="126" t="s">
        <v>1494</v>
      </c>
      <c r="H4" s="22"/>
    </row>
    <row r="5" s="1" customFormat="1" ht="12" customHeight="1">
      <c r="B5" s="22"/>
      <c r="C5" s="263" t="s">
        <v>12</v>
      </c>
      <c r="D5" s="136" t="s">
        <v>13</v>
      </c>
      <c r="E5" s="1"/>
      <c r="F5" s="1"/>
      <c r="H5" s="22"/>
    </row>
    <row r="6" s="1" customFormat="1" ht="36.96" customHeight="1">
      <c r="B6" s="22"/>
      <c r="C6" s="264" t="s">
        <v>14</v>
      </c>
      <c r="D6" s="265" t="s">
        <v>15</v>
      </c>
      <c r="E6" s="1"/>
      <c r="F6" s="1"/>
      <c r="H6" s="22"/>
    </row>
    <row r="7" s="1" customFormat="1" ht="16.5" customHeight="1">
      <c r="B7" s="22"/>
      <c r="C7" s="128" t="s">
        <v>21</v>
      </c>
      <c r="D7" s="133" t="str">
        <f>'Rekapitulace stavby'!AN8</f>
        <v>22. 8. 2025</v>
      </c>
      <c r="H7" s="22"/>
    </row>
    <row r="8" s="2" customFormat="1" ht="10.8" customHeight="1">
      <c r="A8" s="34"/>
      <c r="B8" s="40"/>
      <c r="C8" s="34"/>
      <c r="D8" s="34"/>
      <c r="E8" s="34"/>
      <c r="F8" s="34"/>
      <c r="G8" s="34"/>
      <c r="H8" s="40"/>
    </row>
    <row r="9" s="11" customFormat="1" ht="29.28" customHeight="1">
      <c r="A9" s="173"/>
      <c r="B9" s="266"/>
      <c r="C9" s="267" t="s">
        <v>53</v>
      </c>
      <c r="D9" s="268" t="s">
        <v>54</v>
      </c>
      <c r="E9" s="268" t="s">
        <v>129</v>
      </c>
      <c r="F9" s="269" t="s">
        <v>1495</v>
      </c>
      <c r="G9" s="173"/>
      <c r="H9" s="266"/>
    </row>
    <row r="10" s="2" customFormat="1" ht="26.4" customHeight="1">
      <c r="A10" s="34"/>
      <c r="B10" s="40"/>
      <c r="C10" s="270" t="s">
        <v>77</v>
      </c>
      <c r="D10" s="270" t="s">
        <v>78</v>
      </c>
      <c r="E10" s="34"/>
      <c r="F10" s="34"/>
      <c r="G10" s="34"/>
      <c r="H10" s="40"/>
    </row>
    <row r="11" s="2" customFormat="1" ht="16.8" customHeight="1">
      <c r="A11" s="34"/>
      <c r="B11" s="40"/>
      <c r="C11" s="271" t="s">
        <v>102</v>
      </c>
      <c r="D11" s="272" t="s">
        <v>29</v>
      </c>
      <c r="E11" s="273" t="s">
        <v>17</v>
      </c>
      <c r="F11" s="274">
        <v>2.2799999999999998</v>
      </c>
      <c r="G11" s="34"/>
      <c r="H11" s="40"/>
    </row>
    <row r="12" s="2" customFormat="1" ht="16.8" customHeight="1">
      <c r="A12" s="34"/>
      <c r="B12" s="40"/>
      <c r="C12" s="275" t="s">
        <v>102</v>
      </c>
      <c r="D12" s="275" t="s">
        <v>202</v>
      </c>
      <c r="E12" s="19" t="s">
        <v>17</v>
      </c>
      <c r="F12" s="276">
        <v>2.2799999999999998</v>
      </c>
      <c r="G12" s="34"/>
      <c r="H12" s="40"/>
    </row>
    <row r="13" s="2" customFormat="1" ht="16.8" customHeight="1">
      <c r="A13" s="34"/>
      <c r="B13" s="40"/>
      <c r="C13" s="277" t="s">
        <v>1496</v>
      </c>
      <c r="D13" s="34"/>
      <c r="E13" s="34"/>
      <c r="F13" s="34"/>
      <c r="G13" s="34"/>
      <c r="H13" s="40"/>
    </row>
    <row r="14" s="2" customFormat="1" ht="16.8" customHeight="1">
      <c r="A14" s="34"/>
      <c r="B14" s="40"/>
      <c r="C14" s="275" t="s">
        <v>339</v>
      </c>
      <c r="D14" s="275" t="s">
        <v>340</v>
      </c>
      <c r="E14" s="19" t="s">
        <v>168</v>
      </c>
      <c r="F14" s="276">
        <v>2.2799999999999998</v>
      </c>
      <c r="G14" s="34"/>
      <c r="H14" s="40"/>
    </row>
    <row r="15" s="2" customFormat="1" ht="16.8" customHeight="1">
      <c r="A15" s="34"/>
      <c r="B15" s="40"/>
      <c r="C15" s="275" t="s">
        <v>196</v>
      </c>
      <c r="D15" s="275" t="s">
        <v>197</v>
      </c>
      <c r="E15" s="19" t="s">
        <v>168</v>
      </c>
      <c r="F15" s="276">
        <v>41.340000000000003</v>
      </c>
      <c r="G15" s="34"/>
      <c r="H15" s="40"/>
    </row>
    <row r="16" s="2" customFormat="1" ht="16.8" customHeight="1">
      <c r="A16" s="34"/>
      <c r="B16" s="40"/>
      <c r="C16" s="271" t="s">
        <v>98</v>
      </c>
      <c r="D16" s="272" t="s">
        <v>99</v>
      </c>
      <c r="E16" s="273" t="s">
        <v>17</v>
      </c>
      <c r="F16" s="274">
        <v>41.340000000000003</v>
      </c>
      <c r="G16" s="34"/>
      <c r="H16" s="40"/>
    </row>
    <row r="17" s="2" customFormat="1" ht="16.8" customHeight="1">
      <c r="A17" s="34"/>
      <c r="B17" s="40"/>
      <c r="C17" s="275" t="s">
        <v>98</v>
      </c>
      <c r="D17" s="275" t="s">
        <v>195</v>
      </c>
      <c r="E17" s="19" t="s">
        <v>17</v>
      </c>
      <c r="F17" s="276">
        <v>41.340000000000003</v>
      </c>
      <c r="G17" s="34"/>
      <c r="H17" s="40"/>
    </row>
    <row r="18" s="2" customFormat="1" ht="16.8" customHeight="1">
      <c r="A18" s="34"/>
      <c r="B18" s="40"/>
      <c r="C18" s="277" t="s">
        <v>1496</v>
      </c>
      <c r="D18" s="34"/>
      <c r="E18" s="34"/>
      <c r="F18" s="34"/>
      <c r="G18" s="34"/>
      <c r="H18" s="40"/>
    </row>
    <row r="19" s="2" customFormat="1" ht="16.8" customHeight="1">
      <c r="A19" s="34"/>
      <c r="B19" s="40"/>
      <c r="C19" s="275" t="s">
        <v>196</v>
      </c>
      <c r="D19" s="275" t="s">
        <v>197</v>
      </c>
      <c r="E19" s="19" t="s">
        <v>168</v>
      </c>
      <c r="F19" s="276">
        <v>41.340000000000003</v>
      </c>
      <c r="G19" s="34"/>
      <c r="H19" s="40"/>
    </row>
    <row r="20" s="2" customFormat="1" ht="16.8" customHeight="1">
      <c r="A20" s="34"/>
      <c r="B20" s="40"/>
      <c r="C20" s="275" t="s">
        <v>184</v>
      </c>
      <c r="D20" s="275" t="s">
        <v>185</v>
      </c>
      <c r="E20" s="19" t="s">
        <v>168</v>
      </c>
      <c r="F20" s="276">
        <v>212.488</v>
      </c>
      <c r="G20" s="34"/>
      <c r="H20" s="40"/>
    </row>
    <row r="21" s="2" customFormat="1" ht="16.8" customHeight="1">
      <c r="A21" s="34"/>
      <c r="B21" s="40"/>
      <c r="C21" s="275" t="s">
        <v>204</v>
      </c>
      <c r="D21" s="275" t="s">
        <v>205</v>
      </c>
      <c r="E21" s="19" t="s">
        <v>168</v>
      </c>
      <c r="F21" s="276">
        <v>992.15999999999997</v>
      </c>
      <c r="G21" s="34"/>
      <c r="H21" s="40"/>
    </row>
    <row r="22" s="2" customFormat="1" ht="16.8" customHeight="1">
      <c r="A22" s="34"/>
      <c r="B22" s="40"/>
      <c r="C22" s="275" t="s">
        <v>212</v>
      </c>
      <c r="D22" s="275" t="s">
        <v>213</v>
      </c>
      <c r="E22" s="19" t="s">
        <v>168</v>
      </c>
      <c r="F22" s="276">
        <v>253.828</v>
      </c>
      <c r="G22" s="34"/>
      <c r="H22" s="40"/>
    </row>
    <row r="23" s="2" customFormat="1" ht="16.8" customHeight="1">
      <c r="A23" s="34"/>
      <c r="B23" s="40"/>
      <c r="C23" s="275" t="s">
        <v>220</v>
      </c>
      <c r="D23" s="275" t="s">
        <v>221</v>
      </c>
      <c r="E23" s="19" t="s">
        <v>222</v>
      </c>
      <c r="F23" s="276">
        <v>74.412000000000006</v>
      </c>
      <c r="G23" s="34"/>
      <c r="H23" s="40"/>
    </row>
    <row r="24" s="2" customFormat="1" ht="16.8" customHeight="1">
      <c r="A24" s="34"/>
      <c r="B24" s="40"/>
      <c r="C24" s="275" t="s">
        <v>228</v>
      </c>
      <c r="D24" s="275" t="s">
        <v>229</v>
      </c>
      <c r="E24" s="19" t="s">
        <v>168</v>
      </c>
      <c r="F24" s="276">
        <v>147.584</v>
      </c>
      <c r="G24" s="34"/>
      <c r="H24" s="40"/>
    </row>
    <row r="25" s="2" customFormat="1" ht="16.8" customHeight="1">
      <c r="A25" s="34"/>
      <c r="B25" s="40"/>
      <c r="C25" s="275" t="s">
        <v>236</v>
      </c>
      <c r="D25" s="275" t="s">
        <v>237</v>
      </c>
      <c r="E25" s="19" t="s">
        <v>168</v>
      </c>
      <c r="F25" s="276">
        <v>106.244</v>
      </c>
      <c r="G25" s="34"/>
      <c r="H25" s="40"/>
    </row>
    <row r="26" s="2" customFormat="1" ht="16.8" customHeight="1">
      <c r="A26" s="34"/>
      <c r="B26" s="40"/>
      <c r="C26" s="271" t="s">
        <v>104</v>
      </c>
      <c r="D26" s="272" t="s">
        <v>105</v>
      </c>
      <c r="E26" s="273" t="s">
        <v>17</v>
      </c>
      <c r="F26" s="274">
        <v>33.170999999999999</v>
      </c>
      <c r="G26" s="34"/>
      <c r="H26" s="40"/>
    </row>
    <row r="27" s="2" customFormat="1" ht="16.8" customHeight="1">
      <c r="A27" s="34"/>
      <c r="B27" s="40"/>
      <c r="C27" s="275" t="s">
        <v>17</v>
      </c>
      <c r="D27" s="275" t="s">
        <v>172</v>
      </c>
      <c r="E27" s="19" t="s">
        <v>17</v>
      </c>
      <c r="F27" s="276">
        <v>25.739999999999998</v>
      </c>
      <c r="G27" s="34"/>
      <c r="H27" s="40"/>
    </row>
    <row r="28" s="2" customFormat="1" ht="16.8" customHeight="1">
      <c r="A28" s="34"/>
      <c r="B28" s="40"/>
      <c r="C28" s="275" t="s">
        <v>17</v>
      </c>
      <c r="D28" s="275" t="s">
        <v>173</v>
      </c>
      <c r="E28" s="19" t="s">
        <v>17</v>
      </c>
      <c r="F28" s="276">
        <v>5.5</v>
      </c>
      <c r="G28" s="34"/>
      <c r="H28" s="40"/>
    </row>
    <row r="29" s="2" customFormat="1" ht="16.8" customHeight="1">
      <c r="A29" s="34"/>
      <c r="B29" s="40"/>
      <c r="C29" s="275" t="s">
        <v>17</v>
      </c>
      <c r="D29" s="275" t="s">
        <v>174</v>
      </c>
      <c r="E29" s="19" t="s">
        <v>17</v>
      </c>
      <c r="F29" s="276">
        <v>1.9310000000000001</v>
      </c>
      <c r="G29" s="34"/>
      <c r="H29" s="40"/>
    </row>
    <row r="30" s="2" customFormat="1" ht="16.8" customHeight="1">
      <c r="A30" s="34"/>
      <c r="B30" s="40"/>
      <c r="C30" s="275" t="s">
        <v>104</v>
      </c>
      <c r="D30" s="275" t="s">
        <v>175</v>
      </c>
      <c r="E30" s="19" t="s">
        <v>17</v>
      </c>
      <c r="F30" s="276">
        <v>33.170999999999999</v>
      </c>
      <c r="G30" s="34"/>
      <c r="H30" s="40"/>
    </row>
    <row r="31" s="2" customFormat="1" ht="16.8" customHeight="1">
      <c r="A31" s="34"/>
      <c r="B31" s="40"/>
      <c r="C31" s="277" t="s">
        <v>1496</v>
      </c>
      <c r="D31" s="34"/>
      <c r="E31" s="34"/>
      <c r="F31" s="34"/>
      <c r="G31" s="34"/>
      <c r="H31" s="40"/>
    </row>
    <row r="32" s="2" customFormat="1" ht="16.8" customHeight="1">
      <c r="A32" s="34"/>
      <c r="B32" s="40"/>
      <c r="C32" s="275" t="s">
        <v>166</v>
      </c>
      <c r="D32" s="275" t="s">
        <v>167</v>
      </c>
      <c r="E32" s="19" t="s">
        <v>168</v>
      </c>
      <c r="F32" s="276">
        <v>33.170999999999999</v>
      </c>
      <c r="G32" s="34"/>
      <c r="H32" s="40"/>
    </row>
    <row r="33" s="2" customFormat="1" ht="16.8" customHeight="1">
      <c r="A33" s="34"/>
      <c r="B33" s="40"/>
      <c r="C33" s="275" t="s">
        <v>184</v>
      </c>
      <c r="D33" s="275" t="s">
        <v>185</v>
      </c>
      <c r="E33" s="19" t="s">
        <v>168</v>
      </c>
      <c r="F33" s="276">
        <v>212.488</v>
      </c>
      <c r="G33" s="34"/>
      <c r="H33" s="40"/>
    </row>
    <row r="34" s="2" customFormat="1" ht="16.8" customHeight="1">
      <c r="A34" s="34"/>
      <c r="B34" s="40"/>
      <c r="C34" s="275" t="s">
        <v>212</v>
      </c>
      <c r="D34" s="275" t="s">
        <v>213</v>
      </c>
      <c r="E34" s="19" t="s">
        <v>168</v>
      </c>
      <c r="F34" s="276">
        <v>253.828</v>
      </c>
      <c r="G34" s="34"/>
      <c r="H34" s="40"/>
    </row>
    <row r="35" s="2" customFormat="1" ht="16.8" customHeight="1">
      <c r="A35" s="34"/>
      <c r="B35" s="40"/>
      <c r="C35" s="275" t="s">
        <v>228</v>
      </c>
      <c r="D35" s="275" t="s">
        <v>229</v>
      </c>
      <c r="E35" s="19" t="s">
        <v>168</v>
      </c>
      <c r="F35" s="276">
        <v>147.584</v>
      </c>
      <c r="G35" s="34"/>
      <c r="H35" s="40"/>
    </row>
    <row r="36" s="2" customFormat="1" ht="16.8" customHeight="1">
      <c r="A36" s="34"/>
      <c r="B36" s="40"/>
      <c r="C36" s="275" t="s">
        <v>236</v>
      </c>
      <c r="D36" s="275" t="s">
        <v>237</v>
      </c>
      <c r="E36" s="19" t="s">
        <v>168</v>
      </c>
      <c r="F36" s="276">
        <v>106.244</v>
      </c>
      <c r="G36" s="34"/>
      <c r="H36" s="40"/>
    </row>
    <row r="37" s="2" customFormat="1" ht="16.8" customHeight="1">
      <c r="A37" s="34"/>
      <c r="B37" s="40"/>
      <c r="C37" s="271" t="s">
        <v>95</v>
      </c>
      <c r="D37" s="272" t="s">
        <v>96</v>
      </c>
      <c r="E37" s="273" t="s">
        <v>17</v>
      </c>
      <c r="F37" s="274">
        <v>114.413</v>
      </c>
      <c r="G37" s="34"/>
      <c r="H37" s="40"/>
    </row>
    <row r="38" s="2" customFormat="1" ht="16.8" customHeight="1">
      <c r="A38" s="34"/>
      <c r="B38" s="40"/>
      <c r="C38" s="275" t="s">
        <v>95</v>
      </c>
      <c r="D38" s="275" t="s">
        <v>182</v>
      </c>
      <c r="E38" s="19" t="s">
        <v>17</v>
      </c>
      <c r="F38" s="276">
        <v>114.413</v>
      </c>
      <c r="G38" s="34"/>
      <c r="H38" s="40"/>
    </row>
    <row r="39" s="2" customFormat="1" ht="16.8" customHeight="1">
      <c r="A39" s="34"/>
      <c r="B39" s="40"/>
      <c r="C39" s="277" t="s">
        <v>1496</v>
      </c>
      <c r="D39" s="34"/>
      <c r="E39" s="34"/>
      <c r="F39" s="34"/>
      <c r="G39" s="34"/>
      <c r="H39" s="40"/>
    </row>
    <row r="40" s="2" customFormat="1" ht="16.8" customHeight="1">
      <c r="A40" s="34"/>
      <c r="B40" s="40"/>
      <c r="C40" s="275" t="s">
        <v>177</v>
      </c>
      <c r="D40" s="275" t="s">
        <v>178</v>
      </c>
      <c r="E40" s="19" t="s">
        <v>168</v>
      </c>
      <c r="F40" s="276">
        <v>114.413</v>
      </c>
      <c r="G40" s="34"/>
      <c r="H40" s="40"/>
    </row>
    <row r="41" s="2" customFormat="1" ht="16.8" customHeight="1">
      <c r="A41" s="34"/>
      <c r="B41" s="40"/>
      <c r="C41" s="275" t="s">
        <v>184</v>
      </c>
      <c r="D41" s="275" t="s">
        <v>185</v>
      </c>
      <c r="E41" s="19" t="s">
        <v>168</v>
      </c>
      <c r="F41" s="276">
        <v>212.488</v>
      </c>
      <c r="G41" s="34"/>
      <c r="H41" s="40"/>
    </row>
    <row r="42" s="2" customFormat="1" ht="16.8" customHeight="1">
      <c r="A42" s="34"/>
      <c r="B42" s="40"/>
      <c r="C42" s="275" t="s">
        <v>212</v>
      </c>
      <c r="D42" s="275" t="s">
        <v>213</v>
      </c>
      <c r="E42" s="19" t="s">
        <v>168</v>
      </c>
      <c r="F42" s="276">
        <v>253.828</v>
      </c>
      <c r="G42" s="34"/>
      <c r="H42" s="40"/>
    </row>
    <row r="43" s="2" customFormat="1" ht="16.8" customHeight="1">
      <c r="A43" s="34"/>
      <c r="B43" s="40"/>
      <c r="C43" s="275" t="s">
        <v>228</v>
      </c>
      <c r="D43" s="275" t="s">
        <v>229</v>
      </c>
      <c r="E43" s="19" t="s">
        <v>168</v>
      </c>
      <c r="F43" s="276">
        <v>147.584</v>
      </c>
      <c r="G43" s="34"/>
      <c r="H43" s="40"/>
    </row>
    <row r="44" s="2" customFormat="1" ht="16.8" customHeight="1">
      <c r="A44" s="34"/>
      <c r="B44" s="40"/>
      <c r="C44" s="275" t="s">
        <v>236</v>
      </c>
      <c r="D44" s="275" t="s">
        <v>237</v>
      </c>
      <c r="E44" s="19" t="s">
        <v>168</v>
      </c>
      <c r="F44" s="276">
        <v>106.244</v>
      </c>
      <c r="G44" s="34"/>
      <c r="H44" s="40"/>
    </row>
    <row r="45" s="2" customFormat="1" ht="26.4" customHeight="1">
      <c r="A45" s="34"/>
      <c r="B45" s="40"/>
      <c r="C45" s="270" t="s">
        <v>83</v>
      </c>
      <c r="D45" s="270" t="s">
        <v>84</v>
      </c>
      <c r="E45" s="34"/>
      <c r="F45" s="34"/>
      <c r="G45" s="34"/>
      <c r="H45" s="40"/>
    </row>
    <row r="46" s="2" customFormat="1" ht="16.8" customHeight="1">
      <c r="A46" s="34"/>
      <c r="B46" s="40"/>
      <c r="C46" s="271" t="s">
        <v>1497</v>
      </c>
      <c r="D46" s="272" t="s">
        <v>1498</v>
      </c>
      <c r="E46" s="273" t="s">
        <v>17</v>
      </c>
      <c r="F46" s="274">
        <v>54.515999999999998</v>
      </c>
      <c r="G46" s="34"/>
      <c r="H46" s="40"/>
    </row>
    <row r="47" s="2" customFormat="1" ht="16.8" customHeight="1">
      <c r="A47" s="34"/>
      <c r="B47" s="40"/>
      <c r="C47" s="271" t="s">
        <v>1499</v>
      </c>
      <c r="D47" s="272" t="s">
        <v>1500</v>
      </c>
      <c r="E47" s="273" t="s">
        <v>17</v>
      </c>
      <c r="F47" s="274">
        <v>32.786000000000001</v>
      </c>
      <c r="G47" s="34"/>
      <c r="H47" s="40"/>
    </row>
    <row r="48" s="2" customFormat="1" ht="16.8" customHeight="1">
      <c r="A48" s="34"/>
      <c r="B48" s="40"/>
      <c r="C48" s="271" t="s">
        <v>1501</v>
      </c>
      <c r="D48" s="272" t="s">
        <v>1502</v>
      </c>
      <c r="E48" s="273" t="s">
        <v>17</v>
      </c>
      <c r="F48" s="274">
        <v>366.75200000000001</v>
      </c>
      <c r="G48" s="34"/>
      <c r="H48" s="40"/>
    </row>
    <row r="49" s="2" customFormat="1" ht="16.8" customHeight="1">
      <c r="A49" s="34"/>
      <c r="B49" s="40"/>
      <c r="C49" s="275" t="s">
        <v>17</v>
      </c>
      <c r="D49" s="275" t="s">
        <v>1503</v>
      </c>
      <c r="E49" s="19" t="s">
        <v>17</v>
      </c>
      <c r="F49" s="276">
        <v>305.16000000000003</v>
      </c>
      <c r="G49" s="34"/>
      <c r="H49" s="40"/>
    </row>
    <row r="50" s="2" customFormat="1" ht="16.8" customHeight="1">
      <c r="A50" s="34"/>
      <c r="B50" s="40"/>
      <c r="C50" s="275" t="s">
        <v>17</v>
      </c>
      <c r="D50" s="275" t="s">
        <v>1504</v>
      </c>
      <c r="E50" s="19" t="s">
        <v>17</v>
      </c>
      <c r="F50" s="276">
        <v>30</v>
      </c>
      <c r="G50" s="34"/>
      <c r="H50" s="40"/>
    </row>
    <row r="51" s="2" customFormat="1" ht="16.8" customHeight="1">
      <c r="A51" s="34"/>
      <c r="B51" s="40"/>
      <c r="C51" s="275" t="s">
        <v>17</v>
      </c>
      <c r="D51" s="275" t="s">
        <v>1505</v>
      </c>
      <c r="E51" s="19" t="s">
        <v>17</v>
      </c>
      <c r="F51" s="276">
        <v>25.992000000000001</v>
      </c>
      <c r="G51" s="34"/>
      <c r="H51" s="40"/>
    </row>
    <row r="52" s="2" customFormat="1" ht="16.8" customHeight="1">
      <c r="A52" s="34"/>
      <c r="B52" s="40"/>
      <c r="C52" s="275" t="s">
        <v>17</v>
      </c>
      <c r="D52" s="275" t="s">
        <v>1506</v>
      </c>
      <c r="E52" s="19" t="s">
        <v>17</v>
      </c>
      <c r="F52" s="276">
        <v>5.5999999999999996</v>
      </c>
      <c r="G52" s="34"/>
      <c r="H52" s="40"/>
    </row>
    <row r="53" s="2" customFormat="1" ht="16.8" customHeight="1">
      <c r="A53" s="34"/>
      <c r="B53" s="40"/>
      <c r="C53" s="275" t="s">
        <v>1501</v>
      </c>
      <c r="D53" s="275" t="s">
        <v>175</v>
      </c>
      <c r="E53" s="19" t="s">
        <v>17</v>
      </c>
      <c r="F53" s="276">
        <v>366.75200000000001</v>
      </c>
      <c r="G53" s="34"/>
      <c r="H53" s="40"/>
    </row>
    <row r="54" s="2" customFormat="1" ht="16.8" customHeight="1">
      <c r="A54" s="34"/>
      <c r="B54" s="40"/>
      <c r="C54" s="271" t="s">
        <v>98</v>
      </c>
      <c r="D54" s="272" t="s">
        <v>635</v>
      </c>
      <c r="E54" s="273" t="s">
        <v>17</v>
      </c>
      <c r="F54" s="274">
        <v>16.32</v>
      </c>
      <c r="G54" s="34"/>
      <c r="H54" s="40"/>
    </row>
    <row r="55" s="2" customFormat="1" ht="16.8" customHeight="1">
      <c r="A55" s="34"/>
      <c r="B55" s="40"/>
      <c r="C55" s="275" t="s">
        <v>17</v>
      </c>
      <c r="D55" s="275" t="s">
        <v>652</v>
      </c>
      <c r="E55" s="19" t="s">
        <v>17</v>
      </c>
      <c r="F55" s="276">
        <v>16.32</v>
      </c>
      <c r="G55" s="34"/>
      <c r="H55" s="40"/>
    </row>
    <row r="56" s="2" customFormat="1" ht="16.8" customHeight="1">
      <c r="A56" s="34"/>
      <c r="B56" s="40"/>
      <c r="C56" s="275" t="s">
        <v>98</v>
      </c>
      <c r="D56" s="275" t="s">
        <v>175</v>
      </c>
      <c r="E56" s="19" t="s">
        <v>17</v>
      </c>
      <c r="F56" s="276">
        <v>16.32</v>
      </c>
      <c r="G56" s="34"/>
      <c r="H56" s="40"/>
    </row>
    <row r="57" s="2" customFormat="1" ht="16.8" customHeight="1">
      <c r="A57" s="34"/>
      <c r="B57" s="40"/>
      <c r="C57" s="277" t="s">
        <v>1496</v>
      </c>
      <c r="D57" s="34"/>
      <c r="E57" s="34"/>
      <c r="F57" s="34"/>
      <c r="G57" s="34"/>
      <c r="H57" s="40"/>
    </row>
    <row r="58" s="2" customFormat="1" ht="16.8" customHeight="1">
      <c r="A58" s="34"/>
      <c r="B58" s="40"/>
      <c r="C58" s="275" t="s">
        <v>647</v>
      </c>
      <c r="D58" s="275" t="s">
        <v>648</v>
      </c>
      <c r="E58" s="19" t="s">
        <v>168</v>
      </c>
      <c r="F58" s="276">
        <v>16.32</v>
      </c>
      <c r="G58" s="34"/>
      <c r="H58" s="40"/>
    </row>
    <row r="59" s="2" customFormat="1" ht="16.8" customHeight="1">
      <c r="A59" s="34"/>
      <c r="B59" s="40"/>
      <c r="C59" s="275" t="s">
        <v>236</v>
      </c>
      <c r="D59" s="275" t="s">
        <v>237</v>
      </c>
      <c r="E59" s="19" t="s">
        <v>168</v>
      </c>
      <c r="F59" s="276">
        <v>4.0800000000000001</v>
      </c>
      <c r="G59" s="34"/>
      <c r="H59" s="40"/>
    </row>
    <row r="60" s="2" customFormat="1" ht="16.8" customHeight="1">
      <c r="A60" s="34"/>
      <c r="B60" s="40"/>
      <c r="C60" s="271" t="s">
        <v>1507</v>
      </c>
      <c r="D60" s="272" t="s">
        <v>1508</v>
      </c>
      <c r="E60" s="273" t="s">
        <v>17</v>
      </c>
      <c r="F60" s="274">
        <v>164.16</v>
      </c>
      <c r="G60" s="34"/>
      <c r="H60" s="40"/>
    </row>
    <row r="61" s="2" customFormat="1" ht="16.8" customHeight="1">
      <c r="A61" s="34"/>
      <c r="B61" s="40"/>
      <c r="C61" s="271" t="s">
        <v>1509</v>
      </c>
      <c r="D61" s="272" t="s">
        <v>1510</v>
      </c>
      <c r="E61" s="273" t="s">
        <v>17</v>
      </c>
      <c r="F61" s="274">
        <v>6960.8999999999996</v>
      </c>
      <c r="G61" s="34"/>
      <c r="H61" s="40"/>
    </row>
    <row r="62" s="2" customFormat="1" ht="16.8" customHeight="1">
      <c r="A62" s="34"/>
      <c r="B62" s="40"/>
      <c r="C62" s="271" t="s">
        <v>1511</v>
      </c>
      <c r="D62" s="272" t="s">
        <v>1512</v>
      </c>
      <c r="E62" s="273" t="s">
        <v>17</v>
      </c>
      <c r="F62" s="274">
        <v>436.62599999999998</v>
      </c>
      <c r="G62" s="34"/>
      <c r="H62" s="40"/>
    </row>
    <row r="63" s="2" customFormat="1" ht="16.8" customHeight="1">
      <c r="A63" s="34"/>
      <c r="B63" s="40"/>
      <c r="C63" s="271" t="s">
        <v>632</v>
      </c>
      <c r="D63" s="272" t="s">
        <v>633</v>
      </c>
      <c r="E63" s="273" t="s">
        <v>17</v>
      </c>
      <c r="F63" s="274">
        <v>20.399999999999999</v>
      </c>
      <c r="G63" s="34"/>
      <c r="H63" s="40"/>
    </row>
    <row r="64" s="2" customFormat="1" ht="16.8" customHeight="1">
      <c r="A64" s="34"/>
      <c r="B64" s="40"/>
      <c r="C64" s="275" t="s">
        <v>17</v>
      </c>
      <c r="D64" s="275" t="s">
        <v>645</v>
      </c>
      <c r="E64" s="19" t="s">
        <v>17</v>
      </c>
      <c r="F64" s="276">
        <v>2.3999999999999999</v>
      </c>
      <c r="G64" s="34"/>
      <c r="H64" s="40"/>
    </row>
    <row r="65" s="2" customFormat="1" ht="16.8" customHeight="1">
      <c r="A65" s="34"/>
      <c r="B65" s="40"/>
      <c r="C65" s="275" t="s">
        <v>17</v>
      </c>
      <c r="D65" s="275" t="s">
        <v>646</v>
      </c>
      <c r="E65" s="19" t="s">
        <v>17</v>
      </c>
      <c r="F65" s="276">
        <v>18</v>
      </c>
      <c r="G65" s="34"/>
      <c r="H65" s="40"/>
    </row>
    <row r="66" s="2" customFormat="1" ht="16.8" customHeight="1">
      <c r="A66" s="34"/>
      <c r="B66" s="40"/>
      <c r="C66" s="275" t="s">
        <v>632</v>
      </c>
      <c r="D66" s="275" t="s">
        <v>175</v>
      </c>
      <c r="E66" s="19" t="s">
        <v>17</v>
      </c>
      <c r="F66" s="276">
        <v>20.399999999999999</v>
      </c>
      <c r="G66" s="34"/>
      <c r="H66" s="40"/>
    </row>
    <row r="67" s="2" customFormat="1" ht="16.8" customHeight="1">
      <c r="A67" s="34"/>
      <c r="B67" s="40"/>
      <c r="C67" s="277" t="s">
        <v>1496</v>
      </c>
      <c r="D67" s="34"/>
      <c r="E67" s="34"/>
      <c r="F67" s="34"/>
      <c r="G67" s="34"/>
      <c r="H67" s="40"/>
    </row>
    <row r="68" s="2" customFormat="1" ht="16.8" customHeight="1">
      <c r="A68" s="34"/>
      <c r="B68" s="40"/>
      <c r="C68" s="275" t="s">
        <v>640</v>
      </c>
      <c r="D68" s="275" t="s">
        <v>641</v>
      </c>
      <c r="E68" s="19" t="s">
        <v>168</v>
      </c>
      <c r="F68" s="276">
        <v>20.399999999999999</v>
      </c>
      <c r="G68" s="34"/>
      <c r="H68" s="40"/>
    </row>
    <row r="69" s="2" customFormat="1" ht="16.8" customHeight="1">
      <c r="A69" s="34"/>
      <c r="B69" s="40"/>
      <c r="C69" s="275" t="s">
        <v>647</v>
      </c>
      <c r="D69" s="275" t="s">
        <v>648</v>
      </c>
      <c r="E69" s="19" t="s">
        <v>168</v>
      </c>
      <c r="F69" s="276">
        <v>16.32</v>
      </c>
      <c r="G69" s="34"/>
      <c r="H69" s="40"/>
    </row>
    <row r="70" s="2" customFormat="1" ht="16.8" customHeight="1">
      <c r="A70" s="34"/>
      <c r="B70" s="40"/>
      <c r="C70" s="275" t="s">
        <v>236</v>
      </c>
      <c r="D70" s="275" t="s">
        <v>237</v>
      </c>
      <c r="E70" s="19" t="s">
        <v>168</v>
      </c>
      <c r="F70" s="276">
        <v>4.0800000000000001</v>
      </c>
      <c r="G70" s="34"/>
      <c r="H70" s="40"/>
    </row>
    <row r="71" s="2" customFormat="1" ht="7.44" customHeight="1">
      <c r="A71" s="34"/>
      <c r="B71" s="152"/>
      <c r="C71" s="153"/>
      <c r="D71" s="153"/>
      <c r="E71" s="153"/>
      <c r="F71" s="153"/>
      <c r="G71" s="153"/>
      <c r="H71" s="40"/>
    </row>
    <row r="72" s="2" customFormat="1">
      <c r="A72" s="34"/>
      <c r="B72" s="34"/>
      <c r="C72" s="34"/>
      <c r="D72" s="34"/>
      <c r="E72" s="34"/>
      <c r="F72" s="34"/>
      <c r="G72" s="34"/>
      <c r="H72" s="34"/>
    </row>
  </sheetData>
  <sheetProtection sheet="1" formatColumns="0" formatRows="0" objects="1" scenarios="1" spinCount="100000" saltValue="zenhFsGyVE2oREwcxfbZgagKPzDJsJEyDxhXh6uXY0XlWZTKSlQwp6Z4z1GENJ9jTc4ne6IPn4Hvg3aDyFmNSw==" hashValue="qHLFbu8Gc0/+HdrXJhbe1jwYBm3xwDn1f4sTOiJs+M7mSnG/9AyXnGppmS2F331xzk84r1ho8s6rw8L+L+SWaw==" algorithmName="SHA-512" password="CC35"/>
  <mergeCells count="2">
    <mergeCell ref="D5:F5"/>
    <mergeCell ref="D6:F6"/>
  </mergeCells>
  <pageSetup paperSize="9" orientation="landscape" blackAndWhite="1" fitToHeight="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8" customWidth="1"/>
    <col min="2" max="2" width="1.667969" style="278" customWidth="1"/>
    <col min="3" max="4" width="5" style="278" customWidth="1"/>
    <col min="5" max="5" width="11.66016" style="278" customWidth="1"/>
    <col min="6" max="6" width="9.160156" style="278" customWidth="1"/>
    <col min="7" max="7" width="5" style="278" customWidth="1"/>
    <col min="8" max="8" width="77.83203" style="278" customWidth="1"/>
    <col min="9" max="10" width="20" style="278" customWidth="1"/>
    <col min="11" max="11" width="1.667969" style="278" customWidth="1"/>
  </cols>
  <sheetData>
    <row r="1" s="1" customFormat="1" ht="37.5" customHeight="1"/>
    <row r="2" s="1" customFormat="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="16" customFormat="1" ht="45" customHeight="1">
      <c r="B3" s="282"/>
      <c r="C3" s="283" t="s">
        <v>1513</v>
      </c>
      <c r="D3" s="283"/>
      <c r="E3" s="283"/>
      <c r="F3" s="283"/>
      <c r="G3" s="283"/>
      <c r="H3" s="283"/>
      <c r="I3" s="283"/>
      <c r="J3" s="283"/>
      <c r="K3" s="284"/>
    </row>
    <row r="4" s="1" customFormat="1" ht="25.5" customHeight="1">
      <c r="B4" s="285"/>
      <c r="C4" s="286" t="s">
        <v>1514</v>
      </c>
      <c r="D4" s="286"/>
      <c r="E4" s="286"/>
      <c r="F4" s="286"/>
      <c r="G4" s="286"/>
      <c r="H4" s="286"/>
      <c r="I4" s="286"/>
      <c r="J4" s="286"/>
      <c r="K4" s="287"/>
    </row>
    <row r="5" s="1" customFormat="1" ht="5.25" customHeight="1">
      <c r="B5" s="285"/>
      <c r="C5" s="288"/>
      <c r="D5" s="288"/>
      <c r="E5" s="288"/>
      <c r="F5" s="288"/>
      <c r="G5" s="288"/>
      <c r="H5" s="288"/>
      <c r="I5" s="288"/>
      <c r="J5" s="288"/>
      <c r="K5" s="287"/>
    </row>
    <row r="6" s="1" customFormat="1" ht="15" customHeight="1">
      <c r="B6" s="285"/>
      <c r="C6" s="289" t="s">
        <v>1515</v>
      </c>
      <c r="D6" s="289"/>
      <c r="E6" s="289"/>
      <c r="F6" s="289"/>
      <c r="G6" s="289"/>
      <c r="H6" s="289"/>
      <c r="I6" s="289"/>
      <c r="J6" s="289"/>
      <c r="K6" s="287"/>
    </row>
    <row r="7" s="1" customFormat="1" ht="15" customHeight="1">
      <c r="B7" s="290"/>
      <c r="C7" s="289" t="s">
        <v>1516</v>
      </c>
      <c r="D7" s="289"/>
      <c r="E7" s="289"/>
      <c r="F7" s="289"/>
      <c r="G7" s="289"/>
      <c r="H7" s="289"/>
      <c r="I7" s="289"/>
      <c r="J7" s="289"/>
      <c r="K7" s="287"/>
    </row>
    <row r="8" s="1" customFormat="1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s="1" customFormat="1" ht="15" customHeight="1">
      <c r="B9" s="290"/>
      <c r="C9" s="289" t="s">
        <v>1517</v>
      </c>
      <c r="D9" s="289"/>
      <c r="E9" s="289"/>
      <c r="F9" s="289"/>
      <c r="G9" s="289"/>
      <c r="H9" s="289"/>
      <c r="I9" s="289"/>
      <c r="J9" s="289"/>
      <c r="K9" s="287"/>
    </row>
    <row r="10" s="1" customFormat="1" ht="15" customHeight="1">
      <c r="B10" s="290"/>
      <c r="C10" s="289"/>
      <c r="D10" s="289" t="s">
        <v>1518</v>
      </c>
      <c r="E10" s="289"/>
      <c r="F10" s="289"/>
      <c r="G10" s="289"/>
      <c r="H10" s="289"/>
      <c r="I10" s="289"/>
      <c r="J10" s="289"/>
      <c r="K10" s="287"/>
    </row>
    <row r="11" s="1" customFormat="1" ht="15" customHeight="1">
      <c r="B11" s="290"/>
      <c r="C11" s="291"/>
      <c r="D11" s="289" t="s">
        <v>1519</v>
      </c>
      <c r="E11" s="289"/>
      <c r="F11" s="289"/>
      <c r="G11" s="289"/>
      <c r="H11" s="289"/>
      <c r="I11" s="289"/>
      <c r="J11" s="289"/>
      <c r="K11" s="287"/>
    </row>
    <row r="12" s="1" customFormat="1" ht="15" customHeight="1">
      <c r="B12" s="290"/>
      <c r="C12" s="291"/>
      <c r="D12" s="289"/>
      <c r="E12" s="289"/>
      <c r="F12" s="289"/>
      <c r="G12" s="289"/>
      <c r="H12" s="289"/>
      <c r="I12" s="289"/>
      <c r="J12" s="289"/>
      <c r="K12" s="287"/>
    </row>
    <row r="13" s="1" customFormat="1" ht="15" customHeight="1">
      <c r="B13" s="290"/>
      <c r="C13" s="291"/>
      <c r="D13" s="292" t="s">
        <v>1520</v>
      </c>
      <c r="E13" s="289"/>
      <c r="F13" s="289"/>
      <c r="G13" s="289"/>
      <c r="H13" s="289"/>
      <c r="I13" s="289"/>
      <c r="J13" s="289"/>
      <c r="K13" s="287"/>
    </row>
    <row r="14" s="1" customFormat="1" ht="12.75" customHeight="1">
      <c r="B14" s="290"/>
      <c r="C14" s="291"/>
      <c r="D14" s="291"/>
      <c r="E14" s="291"/>
      <c r="F14" s="291"/>
      <c r="G14" s="291"/>
      <c r="H14" s="291"/>
      <c r="I14" s="291"/>
      <c r="J14" s="291"/>
      <c r="K14" s="287"/>
    </row>
    <row r="15" s="1" customFormat="1" ht="15" customHeight="1">
      <c r="B15" s="290"/>
      <c r="C15" s="291"/>
      <c r="D15" s="289" t="s">
        <v>1521</v>
      </c>
      <c r="E15" s="289"/>
      <c r="F15" s="289"/>
      <c r="G15" s="289"/>
      <c r="H15" s="289"/>
      <c r="I15" s="289"/>
      <c r="J15" s="289"/>
      <c r="K15" s="287"/>
    </row>
    <row r="16" s="1" customFormat="1" ht="15" customHeight="1">
      <c r="B16" s="290"/>
      <c r="C16" s="291"/>
      <c r="D16" s="289" t="s">
        <v>1522</v>
      </c>
      <c r="E16" s="289"/>
      <c r="F16" s="289"/>
      <c r="G16" s="289"/>
      <c r="H16" s="289"/>
      <c r="I16" s="289"/>
      <c r="J16" s="289"/>
      <c r="K16" s="287"/>
    </row>
    <row r="17" s="1" customFormat="1" ht="15" customHeight="1">
      <c r="B17" s="290"/>
      <c r="C17" s="291"/>
      <c r="D17" s="289" t="s">
        <v>1523</v>
      </c>
      <c r="E17" s="289"/>
      <c r="F17" s="289"/>
      <c r="G17" s="289"/>
      <c r="H17" s="289"/>
      <c r="I17" s="289"/>
      <c r="J17" s="289"/>
      <c r="K17" s="287"/>
    </row>
    <row r="18" s="1" customFormat="1" ht="15" customHeight="1">
      <c r="B18" s="290"/>
      <c r="C18" s="291"/>
      <c r="D18" s="291"/>
      <c r="E18" s="293" t="s">
        <v>79</v>
      </c>
      <c r="F18" s="289" t="s">
        <v>1524</v>
      </c>
      <c r="G18" s="289"/>
      <c r="H18" s="289"/>
      <c r="I18" s="289"/>
      <c r="J18" s="289"/>
      <c r="K18" s="287"/>
    </row>
    <row r="19" s="1" customFormat="1" ht="15" customHeight="1">
      <c r="B19" s="290"/>
      <c r="C19" s="291"/>
      <c r="D19" s="291"/>
      <c r="E19" s="293" t="s">
        <v>1525</v>
      </c>
      <c r="F19" s="289" t="s">
        <v>1526</v>
      </c>
      <c r="G19" s="289"/>
      <c r="H19" s="289"/>
      <c r="I19" s="289"/>
      <c r="J19" s="289"/>
      <c r="K19" s="287"/>
    </row>
    <row r="20" s="1" customFormat="1" ht="15" customHeight="1">
      <c r="B20" s="290"/>
      <c r="C20" s="291"/>
      <c r="D20" s="291"/>
      <c r="E20" s="293" t="s">
        <v>1527</v>
      </c>
      <c r="F20" s="289" t="s">
        <v>1528</v>
      </c>
      <c r="G20" s="289"/>
      <c r="H20" s="289"/>
      <c r="I20" s="289"/>
      <c r="J20" s="289"/>
      <c r="K20" s="287"/>
    </row>
    <row r="21" s="1" customFormat="1" ht="15" customHeight="1">
      <c r="B21" s="290"/>
      <c r="C21" s="291"/>
      <c r="D21" s="291"/>
      <c r="E21" s="293" t="s">
        <v>1529</v>
      </c>
      <c r="F21" s="289" t="s">
        <v>1530</v>
      </c>
      <c r="G21" s="289"/>
      <c r="H21" s="289"/>
      <c r="I21" s="289"/>
      <c r="J21" s="289"/>
      <c r="K21" s="287"/>
    </row>
    <row r="22" s="1" customFormat="1" ht="15" customHeight="1">
      <c r="B22" s="290"/>
      <c r="C22" s="291"/>
      <c r="D22" s="291"/>
      <c r="E22" s="293" t="s">
        <v>1531</v>
      </c>
      <c r="F22" s="289" t="s">
        <v>1532</v>
      </c>
      <c r="G22" s="289"/>
      <c r="H22" s="289"/>
      <c r="I22" s="289"/>
      <c r="J22" s="289"/>
      <c r="K22" s="287"/>
    </row>
    <row r="23" s="1" customFormat="1" ht="15" customHeight="1">
      <c r="B23" s="290"/>
      <c r="C23" s="291"/>
      <c r="D23" s="291"/>
      <c r="E23" s="293" t="s">
        <v>1533</v>
      </c>
      <c r="F23" s="289" t="s">
        <v>1534</v>
      </c>
      <c r="G23" s="289"/>
      <c r="H23" s="289"/>
      <c r="I23" s="289"/>
      <c r="J23" s="289"/>
      <c r="K23" s="287"/>
    </row>
    <row r="24" s="1" customFormat="1" ht="12.75" customHeight="1">
      <c r="B24" s="290"/>
      <c r="C24" s="291"/>
      <c r="D24" s="291"/>
      <c r="E24" s="291"/>
      <c r="F24" s="291"/>
      <c r="G24" s="291"/>
      <c r="H24" s="291"/>
      <c r="I24" s="291"/>
      <c r="J24" s="291"/>
      <c r="K24" s="287"/>
    </row>
    <row r="25" s="1" customFormat="1" ht="15" customHeight="1">
      <c r="B25" s="290"/>
      <c r="C25" s="289" t="s">
        <v>1535</v>
      </c>
      <c r="D25" s="289"/>
      <c r="E25" s="289"/>
      <c r="F25" s="289"/>
      <c r="G25" s="289"/>
      <c r="H25" s="289"/>
      <c r="I25" s="289"/>
      <c r="J25" s="289"/>
      <c r="K25" s="287"/>
    </row>
    <row r="26" s="1" customFormat="1" ht="15" customHeight="1">
      <c r="B26" s="290"/>
      <c r="C26" s="289" t="s">
        <v>1536</v>
      </c>
      <c r="D26" s="289"/>
      <c r="E26" s="289"/>
      <c r="F26" s="289"/>
      <c r="G26" s="289"/>
      <c r="H26" s="289"/>
      <c r="I26" s="289"/>
      <c r="J26" s="289"/>
      <c r="K26" s="287"/>
    </row>
    <row r="27" s="1" customFormat="1" ht="15" customHeight="1">
      <c r="B27" s="290"/>
      <c r="C27" s="289"/>
      <c r="D27" s="289" t="s">
        <v>1537</v>
      </c>
      <c r="E27" s="289"/>
      <c r="F27" s="289"/>
      <c r="G27" s="289"/>
      <c r="H27" s="289"/>
      <c r="I27" s="289"/>
      <c r="J27" s="289"/>
      <c r="K27" s="287"/>
    </row>
    <row r="28" s="1" customFormat="1" ht="15" customHeight="1">
      <c r="B28" s="290"/>
      <c r="C28" s="291"/>
      <c r="D28" s="289" t="s">
        <v>1538</v>
      </c>
      <c r="E28" s="289"/>
      <c r="F28" s="289"/>
      <c r="G28" s="289"/>
      <c r="H28" s="289"/>
      <c r="I28" s="289"/>
      <c r="J28" s="289"/>
      <c r="K28" s="287"/>
    </row>
    <row r="29" s="1" customFormat="1" ht="12.75" customHeight="1">
      <c r="B29" s="290"/>
      <c r="C29" s="291"/>
      <c r="D29" s="291"/>
      <c r="E29" s="291"/>
      <c r="F29" s="291"/>
      <c r="G29" s="291"/>
      <c r="H29" s="291"/>
      <c r="I29" s="291"/>
      <c r="J29" s="291"/>
      <c r="K29" s="287"/>
    </row>
    <row r="30" s="1" customFormat="1" ht="15" customHeight="1">
      <c r="B30" s="290"/>
      <c r="C30" s="291"/>
      <c r="D30" s="289" t="s">
        <v>1539</v>
      </c>
      <c r="E30" s="289"/>
      <c r="F30" s="289"/>
      <c r="G30" s="289"/>
      <c r="H30" s="289"/>
      <c r="I30" s="289"/>
      <c r="J30" s="289"/>
      <c r="K30" s="287"/>
    </row>
    <row r="31" s="1" customFormat="1" ht="15" customHeight="1">
      <c r="B31" s="290"/>
      <c r="C31" s="291"/>
      <c r="D31" s="289" t="s">
        <v>1540</v>
      </c>
      <c r="E31" s="289"/>
      <c r="F31" s="289"/>
      <c r="G31" s="289"/>
      <c r="H31" s="289"/>
      <c r="I31" s="289"/>
      <c r="J31" s="289"/>
      <c r="K31" s="287"/>
    </row>
    <row r="32" s="1" customFormat="1" ht="12.75" customHeight="1">
      <c r="B32" s="290"/>
      <c r="C32" s="291"/>
      <c r="D32" s="291"/>
      <c r="E32" s="291"/>
      <c r="F32" s="291"/>
      <c r="G32" s="291"/>
      <c r="H32" s="291"/>
      <c r="I32" s="291"/>
      <c r="J32" s="291"/>
      <c r="K32" s="287"/>
    </row>
    <row r="33" s="1" customFormat="1" ht="15" customHeight="1">
      <c r="B33" s="290"/>
      <c r="C33" s="291"/>
      <c r="D33" s="289" t="s">
        <v>1541</v>
      </c>
      <c r="E33" s="289"/>
      <c r="F33" s="289"/>
      <c r="G33" s="289"/>
      <c r="H33" s="289"/>
      <c r="I33" s="289"/>
      <c r="J33" s="289"/>
      <c r="K33" s="287"/>
    </row>
    <row r="34" s="1" customFormat="1" ht="15" customHeight="1">
      <c r="B34" s="290"/>
      <c r="C34" s="291"/>
      <c r="D34" s="289" t="s">
        <v>1542</v>
      </c>
      <c r="E34" s="289"/>
      <c r="F34" s="289"/>
      <c r="G34" s="289"/>
      <c r="H34" s="289"/>
      <c r="I34" s="289"/>
      <c r="J34" s="289"/>
      <c r="K34" s="287"/>
    </row>
    <row r="35" s="1" customFormat="1" ht="15" customHeight="1">
      <c r="B35" s="290"/>
      <c r="C35" s="291"/>
      <c r="D35" s="289" t="s">
        <v>1543</v>
      </c>
      <c r="E35" s="289"/>
      <c r="F35" s="289"/>
      <c r="G35" s="289"/>
      <c r="H35" s="289"/>
      <c r="I35" s="289"/>
      <c r="J35" s="289"/>
      <c r="K35" s="287"/>
    </row>
    <row r="36" s="1" customFormat="1" ht="15" customHeight="1">
      <c r="B36" s="290"/>
      <c r="C36" s="291"/>
      <c r="D36" s="289"/>
      <c r="E36" s="292" t="s">
        <v>128</v>
      </c>
      <c r="F36" s="289"/>
      <c r="G36" s="289" t="s">
        <v>1544</v>
      </c>
      <c r="H36" s="289"/>
      <c r="I36" s="289"/>
      <c r="J36" s="289"/>
      <c r="K36" s="287"/>
    </row>
    <row r="37" s="1" customFormat="1" ht="30.75" customHeight="1">
      <c r="B37" s="290"/>
      <c r="C37" s="291"/>
      <c r="D37" s="289"/>
      <c r="E37" s="292" t="s">
        <v>1545</v>
      </c>
      <c r="F37" s="289"/>
      <c r="G37" s="289" t="s">
        <v>1546</v>
      </c>
      <c r="H37" s="289"/>
      <c r="I37" s="289"/>
      <c r="J37" s="289"/>
      <c r="K37" s="287"/>
    </row>
    <row r="38" s="1" customFormat="1" ht="15" customHeight="1">
      <c r="B38" s="290"/>
      <c r="C38" s="291"/>
      <c r="D38" s="289"/>
      <c r="E38" s="292" t="s">
        <v>53</v>
      </c>
      <c r="F38" s="289"/>
      <c r="G38" s="289" t="s">
        <v>1547</v>
      </c>
      <c r="H38" s="289"/>
      <c r="I38" s="289"/>
      <c r="J38" s="289"/>
      <c r="K38" s="287"/>
    </row>
    <row r="39" s="1" customFormat="1" ht="15" customHeight="1">
      <c r="B39" s="290"/>
      <c r="C39" s="291"/>
      <c r="D39" s="289"/>
      <c r="E39" s="292" t="s">
        <v>54</v>
      </c>
      <c r="F39" s="289"/>
      <c r="G39" s="289" t="s">
        <v>1548</v>
      </c>
      <c r="H39" s="289"/>
      <c r="I39" s="289"/>
      <c r="J39" s="289"/>
      <c r="K39" s="287"/>
    </row>
    <row r="40" s="1" customFormat="1" ht="15" customHeight="1">
      <c r="B40" s="290"/>
      <c r="C40" s="291"/>
      <c r="D40" s="289"/>
      <c r="E40" s="292" t="s">
        <v>129</v>
      </c>
      <c r="F40" s="289"/>
      <c r="G40" s="289" t="s">
        <v>1549</v>
      </c>
      <c r="H40" s="289"/>
      <c r="I40" s="289"/>
      <c r="J40" s="289"/>
      <c r="K40" s="287"/>
    </row>
    <row r="41" s="1" customFormat="1" ht="15" customHeight="1">
      <c r="B41" s="290"/>
      <c r="C41" s="291"/>
      <c r="D41" s="289"/>
      <c r="E41" s="292" t="s">
        <v>130</v>
      </c>
      <c r="F41" s="289"/>
      <c r="G41" s="289" t="s">
        <v>1550</v>
      </c>
      <c r="H41" s="289"/>
      <c r="I41" s="289"/>
      <c r="J41" s="289"/>
      <c r="K41" s="287"/>
    </row>
    <row r="42" s="1" customFormat="1" ht="15" customHeight="1">
      <c r="B42" s="290"/>
      <c r="C42" s="291"/>
      <c r="D42" s="289"/>
      <c r="E42" s="292" t="s">
        <v>1551</v>
      </c>
      <c r="F42" s="289"/>
      <c r="G42" s="289" t="s">
        <v>1552</v>
      </c>
      <c r="H42" s="289"/>
      <c r="I42" s="289"/>
      <c r="J42" s="289"/>
      <c r="K42" s="287"/>
    </row>
    <row r="43" s="1" customFormat="1" ht="15" customHeight="1">
      <c r="B43" s="290"/>
      <c r="C43" s="291"/>
      <c r="D43" s="289"/>
      <c r="E43" s="292"/>
      <c r="F43" s="289"/>
      <c r="G43" s="289" t="s">
        <v>1553</v>
      </c>
      <c r="H43" s="289"/>
      <c r="I43" s="289"/>
      <c r="J43" s="289"/>
      <c r="K43" s="287"/>
    </row>
    <row r="44" s="1" customFormat="1" ht="15" customHeight="1">
      <c r="B44" s="290"/>
      <c r="C44" s="291"/>
      <c r="D44" s="289"/>
      <c r="E44" s="292" t="s">
        <v>1554</v>
      </c>
      <c r="F44" s="289"/>
      <c r="G44" s="289" t="s">
        <v>1555</v>
      </c>
      <c r="H44" s="289"/>
      <c r="I44" s="289"/>
      <c r="J44" s="289"/>
      <c r="K44" s="287"/>
    </row>
    <row r="45" s="1" customFormat="1" ht="15" customHeight="1">
      <c r="B45" s="290"/>
      <c r="C45" s="291"/>
      <c r="D45" s="289"/>
      <c r="E45" s="292" t="s">
        <v>132</v>
      </c>
      <c r="F45" s="289"/>
      <c r="G45" s="289" t="s">
        <v>1556</v>
      </c>
      <c r="H45" s="289"/>
      <c r="I45" s="289"/>
      <c r="J45" s="289"/>
      <c r="K45" s="287"/>
    </row>
    <row r="46" s="1" customFormat="1" ht="12.75" customHeight="1">
      <c r="B46" s="290"/>
      <c r="C46" s="291"/>
      <c r="D46" s="289"/>
      <c r="E46" s="289"/>
      <c r="F46" s="289"/>
      <c r="G46" s="289"/>
      <c r="H46" s="289"/>
      <c r="I46" s="289"/>
      <c r="J46" s="289"/>
      <c r="K46" s="287"/>
    </row>
    <row r="47" s="1" customFormat="1" ht="15" customHeight="1">
      <c r="B47" s="290"/>
      <c r="C47" s="291"/>
      <c r="D47" s="289" t="s">
        <v>1557</v>
      </c>
      <c r="E47" s="289"/>
      <c r="F47" s="289"/>
      <c r="G47" s="289"/>
      <c r="H47" s="289"/>
      <c r="I47" s="289"/>
      <c r="J47" s="289"/>
      <c r="K47" s="287"/>
    </row>
    <row r="48" s="1" customFormat="1" ht="15" customHeight="1">
      <c r="B48" s="290"/>
      <c r="C48" s="291"/>
      <c r="D48" s="291"/>
      <c r="E48" s="289" t="s">
        <v>1558</v>
      </c>
      <c r="F48" s="289"/>
      <c r="G48" s="289"/>
      <c r="H48" s="289"/>
      <c r="I48" s="289"/>
      <c r="J48" s="289"/>
      <c r="K48" s="287"/>
    </row>
    <row r="49" s="1" customFormat="1" ht="15" customHeight="1">
      <c r="B49" s="290"/>
      <c r="C49" s="291"/>
      <c r="D49" s="291"/>
      <c r="E49" s="289" t="s">
        <v>1559</v>
      </c>
      <c r="F49" s="289"/>
      <c r="G49" s="289"/>
      <c r="H49" s="289"/>
      <c r="I49" s="289"/>
      <c r="J49" s="289"/>
      <c r="K49" s="287"/>
    </row>
    <row r="50" s="1" customFormat="1" ht="15" customHeight="1">
      <c r="B50" s="290"/>
      <c r="C50" s="291"/>
      <c r="D50" s="291"/>
      <c r="E50" s="289" t="s">
        <v>1560</v>
      </c>
      <c r="F50" s="289"/>
      <c r="G50" s="289"/>
      <c r="H50" s="289"/>
      <c r="I50" s="289"/>
      <c r="J50" s="289"/>
      <c r="K50" s="287"/>
    </row>
    <row r="51" s="1" customFormat="1" ht="15" customHeight="1">
      <c r="B51" s="290"/>
      <c r="C51" s="291"/>
      <c r="D51" s="289" t="s">
        <v>1561</v>
      </c>
      <c r="E51" s="289"/>
      <c r="F51" s="289"/>
      <c r="G51" s="289"/>
      <c r="H51" s="289"/>
      <c r="I51" s="289"/>
      <c r="J51" s="289"/>
      <c r="K51" s="287"/>
    </row>
    <row r="52" s="1" customFormat="1" ht="25.5" customHeight="1">
      <c r="B52" s="285"/>
      <c r="C52" s="286" t="s">
        <v>1562</v>
      </c>
      <c r="D52" s="286"/>
      <c r="E52" s="286"/>
      <c r="F52" s="286"/>
      <c r="G52" s="286"/>
      <c r="H52" s="286"/>
      <c r="I52" s="286"/>
      <c r="J52" s="286"/>
      <c r="K52" s="287"/>
    </row>
    <row r="53" s="1" customFormat="1" ht="5.25" customHeight="1">
      <c r="B53" s="285"/>
      <c r="C53" s="288"/>
      <c r="D53" s="288"/>
      <c r="E53" s="288"/>
      <c r="F53" s="288"/>
      <c r="G53" s="288"/>
      <c r="H53" s="288"/>
      <c r="I53" s="288"/>
      <c r="J53" s="288"/>
      <c r="K53" s="287"/>
    </row>
    <row r="54" s="1" customFormat="1" ht="15" customHeight="1">
      <c r="B54" s="285"/>
      <c r="C54" s="289" t="s">
        <v>1563</v>
      </c>
      <c r="D54" s="289"/>
      <c r="E54" s="289"/>
      <c r="F54" s="289"/>
      <c r="G54" s="289"/>
      <c r="H54" s="289"/>
      <c r="I54" s="289"/>
      <c r="J54" s="289"/>
      <c r="K54" s="287"/>
    </row>
    <row r="55" s="1" customFormat="1" ht="15" customHeight="1">
      <c r="B55" s="285"/>
      <c r="C55" s="289" t="s">
        <v>1564</v>
      </c>
      <c r="D55" s="289"/>
      <c r="E55" s="289"/>
      <c r="F55" s="289"/>
      <c r="G55" s="289"/>
      <c r="H55" s="289"/>
      <c r="I55" s="289"/>
      <c r="J55" s="289"/>
      <c r="K55" s="287"/>
    </row>
    <row r="56" s="1" customFormat="1" ht="12.75" customHeight="1">
      <c r="B56" s="285"/>
      <c r="C56" s="289"/>
      <c r="D56" s="289"/>
      <c r="E56" s="289"/>
      <c r="F56" s="289"/>
      <c r="G56" s="289"/>
      <c r="H56" s="289"/>
      <c r="I56" s="289"/>
      <c r="J56" s="289"/>
      <c r="K56" s="287"/>
    </row>
    <row r="57" s="1" customFormat="1" ht="15" customHeight="1">
      <c r="B57" s="285"/>
      <c r="C57" s="289" t="s">
        <v>1565</v>
      </c>
      <c r="D57" s="289"/>
      <c r="E57" s="289"/>
      <c r="F57" s="289"/>
      <c r="G57" s="289"/>
      <c r="H57" s="289"/>
      <c r="I57" s="289"/>
      <c r="J57" s="289"/>
      <c r="K57" s="287"/>
    </row>
    <row r="58" s="1" customFormat="1" ht="15" customHeight="1">
      <c r="B58" s="285"/>
      <c r="C58" s="291"/>
      <c r="D58" s="289" t="s">
        <v>1566</v>
      </c>
      <c r="E58" s="289"/>
      <c r="F58" s="289"/>
      <c r="G58" s="289"/>
      <c r="H58" s="289"/>
      <c r="I58" s="289"/>
      <c r="J58" s="289"/>
      <c r="K58" s="287"/>
    </row>
    <row r="59" s="1" customFormat="1" ht="15" customHeight="1">
      <c r="B59" s="285"/>
      <c r="C59" s="291"/>
      <c r="D59" s="289" t="s">
        <v>1567</v>
      </c>
      <c r="E59" s="289"/>
      <c r="F59" s="289"/>
      <c r="G59" s="289"/>
      <c r="H59" s="289"/>
      <c r="I59" s="289"/>
      <c r="J59" s="289"/>
      <c r="K59" s="287"/>
    </row>
    <row r="60" s="1" customFormat="1" ht="15" customHeight="1">
      <c r="B60" s="285"/>
      <c r="C60" s="291"/>
      <c r="D60" s="289" t="s">
        <v>1568</v>
      </c>
      <c r="E60" s="289"/>
      <c r="F60" s="289"/>
      <c r="G60" s="289"/>
      <c r="H60" s="289"/>
      <c r="I60" s="289"/>
      <c r="J60" s="289"/>
      <c r="K60" s="287"/>
    </row>
    <row r="61" s="1" customFormat="1" ht="15" customHeight="1">
      <c r="B61" s="285"/>
      <c r="C61" s="291"/>
      <c r="D61" s="289" t="s">
        <v>1569</v>
      </c>
      <c r="E61" s="289"/>
      <c r="F61" s="289"/>
      <c r="G61" s="289"/>
      <c r="H61" s="289"/>
      <c r="I61" s="289"/>
      <c r="J61" s="289"/>
      <c r="K61" s="287"/>
    </row>
    <row r="62" s="1" customFormat="1" ht="15" customHeight="1">
      <c r="B62" s="285"/>
      <c r="C62" s="291"/>
      <c r="D62" s="294" t="s">
        <v>1570</v>
      </c>
      <c r="E62" s="294"/>
      <c r="F62" s="294"/>
      <c r="G62" s="294"/>
      <c r="H62" s="294"/>
      <c r="I62" s="294"/>
      <c r="J62" s="294"/>
      <c r="K62" s="287"/>
    </row>
    <row r="63" s="1" customFormat="1" ht="15" customHeight="1">
      <c r="B63" s="285"/>
      <c r="C63" s="291"/>
      <c r="D63" s="289" t="s">
        <v>1571</v>
      </c>
      <c r="E63" s="289"/>
      <c r="F63" s="289"/>
      <c r="G63" s="289"/>
      <c r="H63" s="289"/>
      <c r="I63" s="289"/>
      <c r="J63" s="289"/>
      <c r="K63" s="287"/>
    </row>
    <row r="64" s="1" customFormat="1" ht="12.75" customHeight="1">
      <c r="B64" s="285"/>
      <c r="C64" s="291"/>
      <c r="D64" s="291"/>
      <c r="E64" s="295"/>
      <c r="F64" s="291"/>
      <c r="G64" s="291"/>
      <c r="H64" s="291"/>
      <c r="I64" s="291"/>
      <c r="J64" s="291"/>
      <c r="K64" s="287"/>
    </row>
    <row r="65" s="1" customFormat="1" ht="15" customHeight="1">
      <c r="B65" s="285"/>
      <c r="C65" s="291"/>
      <c r="D65" s="289" t="s">
        <v>1572</v>
      </c>
      <c r="E65" s="289"/>
      <c r="F65" s="289"/>
      <c r="G65" s="289"/>
      <c r="H65" s="289"/>
      <c r="I65" s="289"/>
      <c r="J65" s="289"/>
      <c r="K65" s="287"/>
    </row>
    <row r="66" s="1" customFormat="1" ht="15" customHeight="1">
      <c r="B66" s="285"/>
      <c r="C66" s="291"/>
      <c r="D66" s="294" t="s">
        <v>1573</v>
      </c>
      <c r="E66" s="294"/>
      <c r="F66" s="294"/>
      <c r="G66" s="294"/>
      <c r="H66" s="294"/>
      <c r="I66" s="294"/>
      <c r="J66" s="294"/>
      <c r="K66" s="287"/>
    </row>
    <row r="67" s="1" customFormat="1" ht="15" customHeight="1">
      <c r="B67" s="285"/>
      <c r="C67" s="291"/>
      <c r="D67" s="289" t="s">
        <v>1574</v>
      </c>
      <c r="E67" s="289"/>
      <c r="F67" s="289"/>
      <c r="G67" s="289"/>
      <c r="H67" s="289"/>
      <c r="I67" s="289"/>
      <c r="J67" s="289"/>
      <c r="K67" s="287"/>
    </row>
    <row r="68" s="1" customFormat="1" ht="15" customHeight="1">
      <c r="B68" s="285"/>
      <c r="C68" s="291"/>
      <c r="D68" s="289" t="s">
        <v>1575</v>
      </c>
      <c r="E68" s="289"/>
      <c r="F68" s="289"/>
      <c r="G68" s="289"/>
      <c r="H68" s="289"/>
      <c r="I68" s="289"/>
      <c r="J68" s="289"/>
      <c r="K68" s="287"/>
    </row>
    <row r="69" s="1" customFormat="1" ht="15" customHeight="1">
      <c r="B69" s="285"/>
      <c r="C69" s="291"/>
      <c r="D69" s="289" t="s">
        <v>1576</v>
      </c>
      <c r="E69" s="289"/>
      <c r="F69" s="289"/>
      <c r="G69" s="289"/>
      <c r="H69" s="289"/>
      <c r="I69" s="289"/>
      <c r="J69" s="289"/>
      <c r="K69" s="287"/>
    </row>
    <row r="70" s="1" customFormat="1" ht="15" customHeight="1">
      <c r="B70" s="285"/>
      <c r="C70" s="291"/>
      <c r="D70" s="289" t="s">
        <v>1577</v>
      </c>
      <c r="E70" s="289"/>
      <c r="F70" s="289"/>
      <c r="G70" s="289"/>
      <c r="H70" s="289"/>
      <c r="I70" s="289"/>
      <c r="J70" s="289"/>
      <c r="K70" s="287"/>
    </row>
    <row r="7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="1" customFormat="1" ht="45" customHeight="1">
      <c r="B75" s="304"/>
      <c r="C75" s="305" t="s">
        <v>1578</v>
      </c>
      <c r="D75" s="305"/>
      <c r="E75" s="305"/>
      <c r="F75" s="305"/>
      <c r="G75" s="305"/>
      <c r="H75" s="305"/>
      <c r="I75" s="305"/>
      <c r="J75" s="305"/>
      <c r="K75" s="306"/>
    </row>
    <row r="76" s="1" customFormat="1" ht="17.25" customHeight="1">
      <c r="B76" s="304"/>
      <c r="C76" s="307" t="s">
        <v>1579</v>
      </c>
      <c r="D76" s="307"/>
      <c r="E76" s="307"/>
      <c r="F76" s="307" t="s">
        <v>1580</v>
      </c>
      <c r="G76" s="308"/>
      <c r="H76" s="307" t="s">
        <v>54</v>
      </c>
      <c r="I76" s="307" t="s">
        <v>57</v>
      </c>
      <c r="J76" s="307" t="s">
        <v>1581</v>
      </c>
      <c r="K76" s="306"/>
    </row>
    <row r="77" s="1" customFormat="1" ht="17.25" customHeight="1">
      <c r="B77" s="304"/>
      <c r="C77" s="309" t="s">
        <v>1582</v>
      </c>
      <c r="D77" s="309"/>
      <c r="E77" s="309"/>
      <c r="F77" s="310" t="s">
        <v>1583</v>
      </c>
      <c r="G77" s="311"/>
      <c r="H77" s="309"/>
      <c r="I77" s="309"/>
      <c r="J77" s="309" t="s">
        <v>1584</v>
      </c>
      <c r="K77" s="306"/>
    </row>
    <row r="78" s="1" customFormat="1" ht="5.25" customHeight="1">
      <c r="B78" s="304"/>
      <c r="C78" s="312"/>
      <c r="D78" s="312"/>
      <c r="E78" s="312"/>
      <c r="F78" s="312"/>
      <c r="G78" s="313"/>
      <c r="H78" s="312"/>
      <c r="I78" s="312"/>
      <c r="J78" s="312"/>
      <c r="K78" s="306"/>
    </row>
    <row r="79" s="1" customFormat="1" ht="15" customHeight="1">
      <c r="B79" s="304"/>
      <c r="C79" s="292" t="s">
        <v>53</v>
      </c>
      <c r="D79" s="314"/>
      <c r="E79" s="314"/>
      <c r="F79" s="315" t="s">
        <v>1585</v>
      </c>
      <c r="G79" s="316"/>
      <c r="H79" s="292" t="s">
        <v>1586</v>
      </c>
      <c r="I79" s="292" t="s">
        <v>1587</v>
      </c>
      <c r="J79" s="292">
        <v>20</v>
      </c>
      <c r="K79" s="306"/>
    </row>
    <row r="80" s="1" customFormat="1" ht="15" customHeight="1">
      <c r="B80" s="304"/>
      <c r="C80" s="292" t="s">
        <v>1588</v>
      </c>
      <c r="D80" s="292"/>
      <c r="E80" s="292"/>
      <c r="F80" s="315" t="s">
        <v>1585</v>
      </c>
      <c r="G80" s="316"/>
      <c r="H80" s="292" t="s">
        <v>1589</v>
      </c>
      <c r="I80" s="292" t="s">
        <v>1587</v>
      </c>
      <c r="J80" s="292">
        <v>120</v>
      </c>
      <c r="K80" s="306"/>
    </row>
    <row r="81" s="1" customFormat="1" ht="15" customHeight="1">
      <c r="B81" s="317"/>
      <c r="C81" s="292" t="s">
        <v>1590</v>
      </c>
      <c r="D81" s="292"/>
      <c r="E81" s="292"/>
      <c r="F81" s="315" t="s">
        <v>1591</v>
      </c>
      <c r="G81" s="316"/>
      <c r="H81" s="292" t="s">
        <v>1592</v>
      </c>
      <c r="I81" s="292" t="s">
        <v>1587</v>
      </c>
      <c r="J81" s="292">
        <v>50</v>
      </c>
      <c r="K81" s="306"/>
    </row>
    <row r="82" s="1" customFormat="1" ht="15" customHeight="1">
      <c r="B82" s="317"/>
      <c r="C82" s="292" t="s">
        <v>1593</v>
      </c>
      <c r="D82" s="292"/>
      <c r="E82" s="292"/>
      <c r="F82" s="315" t="s">
        <v>1585</v>
      </c>
      <c r="G82" s="316"/>
      <c r="H82" s="292" t="s">
        <v>1594</v>
      </c>
      <c r="I82" s="292" t="s">
        <v>1595</v>
      </c>
      <c r="J82" s="292"/>
      <c r="K82" s="306"/>
    </row>
    <row r="83" s="1" customFormat="1" ht="15" customHeight="1">
      <c r="B83" s="317"/>
      <c r="C83" s="318" t="s">
        <v>1596</v>
      </c>
      <c r="D83" s="318"/>
      <c r="E83" s="318"/>
      <c r="F83" s="319" t="s">
        <v>1591</v>
      </c>
      <c r="G83" s="318"/>
      <c r="H83" s="318" t="s">
        <v>1597</v>
      </c>
      <c r="I83" s="318" t="s">
        <v>1587</v>
      </c>
      <c r="J83" s="318">
        <v>15</v>
      </c>
      <c r="K83" s="306"/>
    </row>
    <row r="84" s="1" customFormat="1" ht="15" customHeight="1">
      <c r="B84" s="317"/>
      <c r="C84" s="318" t="s">
        <v>1598</v>
      </c>
      <c r="D84" s="318"/>
      <c r="E84" s="318"/>
      <c r="F84" s="319" t="s">
        <v>1591</v>
      </c>
      <c r="G84" s="318"/>
      <c r="H84" s="318" t="s">
        <v>1599</v>
      </c>
      <c r="I84" s="318" t="s">
        <v>1587</v>
      </c>
      <c r="J84" s="318">
        <v>15</v>
      </c>
      <c r="K84" s="306"/>
    </row>
    <row r="85" s="1" customFormat="1" ht="15" customHeight="1">
      <c r="B85" s="317"/>
      <c r="C85" s="318" t="s">
        <v>1600</v>
      </c>
      <c r="D85" s="318"/>
      <c r="E85" s="318"/>
      <c r="F85" s="319" t="s">
        <v>1591</v>
      </c>
      <c r="G85" s="318"/>
      <c r="H85" s="318" t="s">
        <v>1601</v>
      </c>
      <c r="I85" s="318" t="s">
        <v>1587</v>
      </c>
      <c r="J85" s="318">
        <v>20</v>
      </c>
      <c r="K85" s="306"/>
    </row>
    <row r="86" s="1" customFormat="1" ht="15" customHeight="1">
      <c r="B86" s="317"/>
      <c r="C86" s="318" t="s">
        <v>1602</v>
      </c>
      <c r="D86" s="318"/>
      <c r="E86" s="318"/>
      <c r="F86" s="319" t="s">
        <v>1591</v>
      </c>
      <c r="G86" s="318"/>
      <c r="H86" s="318" t="s">
        <v>1603</v>
      </c>
      <c r="I86" s="318" t="s">
        <v>1587</v>
      </c>
      <c r="J86" s="318">
        <v>20</v>
      </c>
      <c r="K86" s="306"/>
    </row>
    <row r="87" s="1" customFormat="1" ht="15" customHeight="1">
      <c r="B87" s="317"/>
      <c r="C87" s="292" t="s">
        <v>1604</v>
      </c>
      <c r="D87" s="292"/>
      <c r="E87" s="292"/>
      <c r="F87" s="315" t="s">
        <v>1591</v>
      </c>
      <c r="G87" s="316"/>
      <c r="H87" s="292" t="s">
        <v>1605</v>
      </c>
      <c r="I87" s="292" t="s">
        <v>1587</v>
      </c>
      <c r="J87" s="292">
        <v>50</v>
      </c>
      <c r="K87" s="306"/>
    </row>
    <row r="88" s="1" customFormat="1" ht="15" customHeight="1">
      <c r="B88" s="317"/>
      <c r="C88" s="292" t="s">
        <v>1606</v>
      </c>
      <c r="D88" s="292"/>
      <c r="E88" s="292"/>
      <c r="F88" s="315" t="s">
        <v>1591</v>
      </c>
      <c r="G88" s="316"/>
      <c r="H88" s="292" t="s">
        <v>1607</v>
      </c>
      <c r="I88" s="292" t="s">
        <v>1587</v>
      </c>
      <c r="J88" s="292">
        <v>20</v>
      </c>
      <c r="K88" s="306"/>
    </row>
    <row r="89" s="1" customFormat="1" ht="15" customHeight="1">
      <c r="B89" s="317"/>
      <c r="C89" s="292" t="s">
        <v>1608</v>
      </c>
      <c r="D89" s="292"/>
      <c r="E89" s="292"/>
      <c r="F89" s="315" t="s">
        <v>1591</v>
      </c>
      <c r="G89" s="316"/>
      <c r="H89" s="292" t="s">
        <v>1609</v>
      </c>
      <c r="I89" s="292" t="s">
        <v>1587</v>
      </c>
      <c r="J89" s="292">
        <v>20</v>
      </c>
      <c r="K89" s="306"/>
    </row>
    <row r="90" s="1" customFormat="1" ht="15" customHeight="1">
      <c r="B90" s="317"/>
      <c r="C90" s="292" t="s">
        <v>1610</v>
      </c>
      <c r="D90" s="292"/>
      <c r="E90" s="292"/>
      <c r="F90" s="315" t="s">
        <v>1591</v>
      </c>
      <c r="G90" s="316"/>
      <c r="H90" s="292" t="s">
        <v>1611</v>
      </c>
      <c r="I90" s="292" t="s">
        <v>1587</v>
      </c>
      <c r="J90" s="292">
        <v>50</v>
      </c>
      <c r="K90" s="306"/>
    </row>
    <row r="91" s="1" customFormat="1" ht="15" customHeight="1">
      <c r="B91" s="317"/>
      <c r="C91" s="292" t="s">
        <v>1612</v>
      </c>
      <c r="D91" s="292"/>
      <c r="E91" s="292"/>
      <c r="F91" s="315" t="s">
        <v>1591</v>
      </c>
      <c r="G91" s="316"/>
      <c r="H91" s="292" t="s">
        <v>1612</v>
      </c>
      <c r="I91" s="292" t="s">
        <v>1587</v>
      </c>
      <c r="J91" s="292">
        <v>50</v>
      </c>
      <c r="K91" s="306"/>
    </row>
    <row r="92" s="1" customFormat="1" ht="15" customHeight="1">
      <c r="B92" s="317"/>
      <c r="C92" s="292" t="s">
        <v>1613</v>
      </c>
      <c r="D92" s="292"/>
      <c r="E92" s="292"/>
      <c r="F92" s="315" t="s">
        <v>1591</v>
      </c>
      <c r="G92" s="316"/>
      <c r="H92" s="292" t="s">
        <v>1614</v>
      </c>
      <c r="I92" s="292" t="s">
        <v>1587</v>
      </c>
      <c r="J92" s="292">
        <v>255</v>
      </c>
      <c r="K92" s="306"/>
    </row>
    <row r="93" s="1" customFormat="1" ht="15" customHeight="1">
      <c r="B93" s="317"/>
      <c r="C93" s="292" t="s">
        <v>1615</v>
      </c>
      <c r="D93" s="292"/>
      <c r="E93" s="292"/>
      <c r="F93" s="315" t="s">
        <v>1585</v>
      </c>
      <c r="G93" s="316"/>
      <c r="H93" s="292" t="s">
        <v>1616</v>
      </c>
      <c r="I93" s="292" t="s">
        <v>1617</v>
      </c>
      <c r="J93" s="292"/>
      <c r="K93" s="306"/>
    </row>
    <row r="94" s="1" customFormat="1" ht="15" customHeight="1">
      <c r="B94" s="317"/>
      <c r="C94" s="292" t="s">
        <v>1618</v>
      </c>
      <c r="D94" s="292"/>
      <c r="E94" s="292"/>
      <c r="F94" s="315" t="s">
        <v>1585</v>
      </c>
      <c r="G94" s="316"/>
      <c r="H94" s="292" t="s">
        <v>1619</v>
      </c>
      <c r="I94" s="292" t="s">
        <v>1620</v>
      </c>
      <c r="J94" s="292"/>
      <c r="K94" s="306"/>
    </row>
    <row r="95" s="1" customFormat="1" ht="15" customHeight="1">
      <c r="B95" s="317"/>
      <c r="C95" s="292" t="s">
        <v>1621</v>
      </c>
      <c r="D95" s="292"/>
      <c r="E95" s="292"/>
      <c r="F95" s="315" t="s">
        <v>1585</v>
      </c>
      <c r="G95" s="316"/>
      <c r="H95" s="292" t="s">
        <v>1621</v>
      </c>
      <c r="I95" s="292" t="s">
        <v>1620</v>
      </c>
      <c r="J95" s="292"/>
      <c r="K95" s="306"/>
    </row>
    <row r="96" s="1" customFormat="1" ht="15" customHeight="1">
      <c r="B96" s="317"/>
      <c r="C96" s="292" t="s">
        <v>38</v>
      </c>
      <c r="D96" s="292"/>
      <c r="E96" s="292"/>
      <c r="F96" s="315" t="s">
        <v>1585</v>
      </c>
      <c r="G96" s="316"/>
      <c r="H96" s="292" t="s">
        <v>1622</v>
      </c>
      <c r="I96" s="292" t="s">
        <v>1620</v>
      </c>
      <c r="J96" s="292"/>
      <c r="K96" s="306"/>
    </row>
    <row r="97" s="1" customFormat="1" ht="15" customHeight="1">
      <c r="B97" s="317"/>
      <c r="C97" s="292" t="s">
        <v>48</v>
      </c>
      <c r="D97" s="292"/>
      <c r="E97" s="292"/>
      <c r="F97" s="315" t="s">
        <v>1585</v>
      </c>
      <c r="G97" s="316"/>
      <c r="H97" s="292" t="s">
        <v>1623</v>
      </c>
      <c r="I97" s="292" t="s">
        <v>1620</v>
      </c>
      <c r="J97" s="292"/>
      <c r="K97" s="306"/>
    </row>
    <row r="98" s="1" customFormat="1" ht="15" customHeight="1">
      <c r="B98" s="320"/>
      <c r="C98" s="321"/>
      <c r="D98" s="321"/>
      <c r="E98" s="321"/>
      <c r="F98" s="321"/>
      <c r="G98" s="321"/>
      <c r="H98" s="321"/>
      <c r="I98" s="321"/>
      <c r="J98" s="321"/>
      <c r="K98" s="322"/>
    </row>
    <row r="99" s="1" customFormat="1" ht="18.7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3"/>
    </row>
    <row r="100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="1" customFormat="1" ht="45" customHeight="1">
      <c r="B102" s="304"/>
      <c r="C102" s="305" t="s">
        <v>1624</v>
      </c>
      <c r="D102" s="305"/>
      <c r="E102" s="305"/>
      <c r="F102" s="305"/>
      <c r="G102" s="305"/>
      <c r="H102" s="305"/>
      <c r="I102" s="305"/>
      <c r="J102" s="305"/>
      <c r="K102" s="306"/>
    </row>
    <row r="103" s="1" customFormat="1" ht="17.25" customHeight="1">
      <c r="B103" s="304"/>
      <c r="C103" s="307" t="s">
        <v>1579</v>
      </c>
      <c r="D103" s="307"/>
      <c r="E103" s="307"/>
      <c r="F103" s="307" t="s">
        <v>1580</v>
      </c>
      <c r="G103" s="308"/>
      <c r="H103" s="307" t="s">
        <v>54</v>
      </c>
      <c r="I103" s="307" t="s">
        <v>57</v>
      </c>
      <c r="J103" s="307" t="s">
        <v>1581</v>
      </c>
      <c r="K103" s="306"/>
    </row>
    <row r="104" s="1" customFormat="1" ht="17.25" customHeight="1">
      <c r="B104" s="304"/>
      <c r="C104" s="309" t="s">
        <v>1582</v>
      </c>
      <c r="D104" s="309"/>
      <c r="E104" s="309"/>
      <c r="F104" s="310" t="s">
        <v>1583</v>
      </c>
      <c r="G104" s="311"/>
      <c r="H104" s="309"/>
      <c r="I104" s="309"/>
      <c r="J104" s="309" t="s">
        <v>1584</v>
      </c>
      <c r="K104" s="306"/>
    </row>
    <row r="105" s="1" customFormat="1" ht="5.25" customHeight="1">
      <c r="B105" s="304"/>
      <c r="C105" s="307"/>
      <c r="D105" s="307"/>
      <c r="E105" s="307"/>
      <c r="F105" s="307"/>
      <c r="G105" s="325"/>
      <c r="H105" s="307"/>
      <c r="I105" s="307"/>
      <c r="J105" s="307"/>
      <c r="K105" s="306"/>
    </row>
    <row r="106" s="1" customFormat="1" ht="15" customHeight="1">
      <c r="B106" s="304"/>
      <c r="C106" s="292" t="s">
        <v>53</v>
      </c>
      <c r="D106" s="314"/>
      <c r="E106" s="314"/>
      <c r="F106" s="315" t="s">
        <v>1585</v>
      </c>
      <c r="G106" s="292"/>
      <c r="H106" s="292" t="s">
        <v>1625</v>
      </c>
      <c r="I106" s="292" t="s">
        <v>1587</v>
      </c>
      <c r="J106" s="292">
        <v>20</v>
      </c>
      <c r="K106" s="306"/>
    </row>
    <row r="107" s="1" customFormat="1" ht="15" customHeight="1">
      <c r="B107" s="304"/>
      <c r="C107" s="292" t="s">
        <v>1588</v>
      </c>
      <c r="D107" s="292"/>
      <c r="E107" s="292"/>
      <c r="F107" s="315" t="s">
        <v>1585</v>
      </c>
      <c r="G107" s="292"/>
      <c r="H107" s="292" t="s">
        <v>1625</v>
      </c>
      <c r="I107" s="292" t="s">
        <v>1587</v>
      </c>
      <c r="J107" s="292">
        <v>120</v>
      </c>
      <c r="K107" s="306"/>
    </row>
    <row r="108" s="1" customFormat="1" ht="15" customHeight="1">
      <c r="B108" s="317"/>
      <c r="C108" s="292" t="s">
        <v>1590</v>
      </c>
      <c r="D108" s="292"/>
      <c r="E108" s="292"/>
      <c r="F108" s="315" t="s">
        <v>1591</v>
      </c>
      <c r="G108" s="292"/>
      <c r="H108" s="292" t="s">
        <v>1625</v>
      </c>
      <c r="I108" s="292" t="s">
        <v>1587</v>
      </c>
      <c r="J108" s="292">
        <v>50</v>
      </c>
      <c r="K108" s="306"/>
    </row>
    <row r="109" s="1" customFormat="1" ht="15" customHeight="1">
      <c r="B109" s="317"/>
      <c r="C109" s="292" t="s">
        <v>1593</v>
      </c>
      <c r="D109" s="292"/>
      <c r="E109" s="292"/>
      <c r="F109" s="315" t="s">
        <v>1585</v>
      </c>
      <c r="G109" s="292"/>
      <c r="H109" s="292" t="s">
        <v>1625</v>
      </c>
      <c r="I109" s="292" t="s">
        <v>1595</v>
      </c>
      <c r="J109" s="292"/>
      <c r="K109" s="306"/>
    </row>
    <row r="110" s="1" customFormat="1" ht="15" customHeight="1">
      <c r="B110" s="317"/>
      <c r="C110" s="292" t="s">
        <v>1604</v>
      </c>
      <c r="D110" s="292"/>
      <c r="E110" s="292"/>
      <c r="F110" s="315" t="s">
        <v>1591</v>
      </c>
      <c r="G110" s="292"/>
      <c r="H110" s="292" t="s">
        <v>1625</v>
      </c>
      <c r="I110" s="292" t="s">
        <v>1587</v>
      </c>
      <c r="J110" s="292">
        <v>50</v>
      </c>
      <c r="K110" s="306"/>
    </row>
    <row r="111" s="1" customFormat="1" ht="15" customHeight="1">
      <c r="B111" s="317"/>
      <c r="C111" s="292" t="s">
        <v>1612</v>
      </c>
      <c r="D111" s="292"/>
      <c r="E111" s="292"/>
      <c r="F111" s="315" t="s">
        <v>1591</v>
      </c>
      <c r="G111" s="292"/>
      <c r="H111" s="292" t="s">
        <v>1625</v>
      </c>
      <c r="I111" s="292" t="s">
        <v>1587</v>
      </c>
      <c r="J111" s="292">
        <v>50</v>
      </c>
      <c r="K111" s="306"/>
    </row>
    <row r="112" s="1" customFormat="1" ht="15" customHeight="1">
      <c r="B112" s="317"/>
      <c r="C112" s="292" t="s">
        <v>1610</v>
      </c>
      <c r="D112" s="292"/>
      <c r="E112" s="292"/>
      <c r="F112" s="315" t="s">
        <v>1591</v>
      </c>
      <c r="G112" s="292"/>
      <c r="H112" s="292" t="s">
        <v>1625</v>
      </c>
      <c r="I112" s="292" t="s">
        <v>1587</v>
      </c>
      <c r="J112" s="292">
        <v>50</v>
      </c>
      <c r="K112" s="306"/>
    </row>
    <row r="113" s="1" customFormat="1" ht="15" customHeight="1">
      <c r="B113" s="317"/>
      <c r="C113" s="292" t="s">
        <v>53</v>
      </c>
      <c r="D113" s="292"/>
      <c r="E113" s="292"/>
      <c r="F113" s="315" t="s">
        <v>1585</v>
      </c>
      <c r="G113" s="292"/>
      <c r="H113" s="292" t="s">
        <v>1626</v>
      </c>
      <c r="I113" s="292" t="s">
        <v>1587</v>
      </c>
      <c r="J113" s="292">
        <v>20</v>
      </c>
      <c r="K113" s="306"/>
    </row>
    <row r="114" s="1" customFormat="1" ht="15" customHeight="1">
      <c r="B114" s="317"/>
      <c r="C114" s="292" t="s">
        <v>1627</v>
      </c>
      <c r="D114" s="292"/>
      <c r="E114" s="292"/>
      <c r="F114" s="315" t="s">
        <v>1585</v>
      </c>
      <c r="G114" s="292"/>
      <c r="H114" s="292" t="s">
        <v>1628</v>
      </c>
      <c r="I114" s="292" t="s">
        <v>1587</v>
      </c>
      <c r="J114" s="292">
        <v>120</v>
      </c>
      <c r="K114" s="306"/>
    </row>
    <row r="115" s="1" customFormat="1" ht="15" customHeight="1">
      <c r="B115" s="317"/>
      <c r="C115" s="292" t="s">
        <v>38</v>
      </c>
      <c r="D115" s="292"/>
      <c r="E115" s="292"/>
      <c r="F115" s="315" t="s">
        <v>1585</v>
      </c>
      <c r="G115" s="292"/>
      <c r="H115" s="292" t="s">
        <v>1629</v>
      </c>
      <c r="I115" s="292" t="s">
        <v>1620</v>
      </c>
      <c r="J115" s="292"/>
      <c r="K115" s="306"/>
    </row>
    <row r="116" s="1" customFormat="1" ht="15" customHeight="1">
      <c r="B116" s="317"/>
      <c r="C116" s="292" t="s">
        <v>48</v>
      </c>
      <c r="D116" s="292"/>
      <c r="E116" s="292"/>
      <c r="F116" s="315" t="s">
        <v>1585</v>
      </c>
      <c r="G116" s="292"/>
      <c r="H116" s="292" t="s">
        <v>1630</v>
      </c>
      <c r="I116" s="292" t="s">
        <v>1620</v>
      </c>
      <c r="J116" s="292"/>
      <c r="K116" s="306"/>
    </row>
    <row r="117" s="1" customFormat="1" ht="15" customHeight="1">
      <c r="B117" s="317"/>
      <c r="C117" s="292" t="s">
        <v>57</v>
      </c>
      <c r="D117" s="292"/>
      <c r="E117" s="292"/>
      <c r="F117" s="315" t="s">
        <v>1585</v>
      </c>
      <c r="G117" s="292"/>
      <c r="H117" s="292" t="s">
        <v>1631</v>
      </c>
      <c r="I117" s="292" t="s">
        <v>1632</v>
      </c>
      <c r="J117" s="292"/>
      <c r="K117" s="306"/>
    </row>
    <row r="118" s="1" customFormat="1" ht="15" customHeight="1">
      <c r="B118" s="320"/>
      <c r="C118" s="326"/>
      <c r="D118" s="326"/>
      <c r="E118" s="326"/>
      <c r="F118" s="326"/>
      <c r="G118" s="326"/>
      <c r="H118" s="326"/>
      <c r="I118" s="326"/>
      <c r="J118" s="326"/>
      <c r="K118" s="322"/>
    </row>
    <row r="119" s="1" customFormat="1" ht="18.75" customHeight="1">
      <c r="B119" s="327"/>
      <c r="C119" s="328"/>
      <c r="D119" s="328"/>
      <c r="E119" s="328"/>
      <c r="F119" s="329"/>
      <c r="G119" s="328"/>
      <c r="H119" s="328"/>
      <c r="I119" s="328"/>
      <c r="J119" s="328"/>
      <c r="K119" s="327"/>
    </row>
    <row r="120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="1" customFormat="1" ht="7.5" customHeight="1">
      <c r="B121" s="330"/>
      <c r="C121" s="331"/>
      <c r="D121" s="331"/>
      <c r="E121" s="331"/>
      <c r="F121" s="331"/>
      <c r="G121" s="331"/>
      <c r="H121" s="331"/>
      <c r="I121" s="331"/>
      <c r="J121" s="331"/>
      <c r="K121" s="332"/>
    </row>
    <row r="122" s="1" customFormat="1" ht="45" customHeight="1">
      <c r="B122" s="333"/>
      <c r="C122" s="283" t="s">
        <v>1633</v>
      </c>
      <c r="D122" s="283"/>
      <c r="E122" s="283"/>
      <c r="F122" s="283"/>
      <c r="G122" s="283"/>
      <c r="H122" s="283"/>
      <c r="I122" s="283"/>
      <c r="J122" s="283"/>
      <c r="K122" s="334"/>
    </row>
    <row r="123" s="1" customFormat="1" ht="17.25" customHeight="1">
      <c r="B123" s="335"/>
      <c r="C123" s="307" t="s">
        <v>1579</v>
      </c>
      <c r="D123" s="307"/>
      <c r="E123" s="307"/>
      <c r="F123" s="307" t="s">
        <v>1580</v>
      </c>
      <c r="G123" s="308"/>
      <c r="H123" s="307" t="s">
        <v>54</v>
      </c>
      <c r="I123" s="307" t="s">
        <v>57</v>
      </c>
      <c r="J123" s="307" t="s">
        <v>1581</v>
      </c>
      <c r="K123" s="336"/>
    </row>
    <row r="124" s="1" customFormat="1" ht="17.25" customHeight="1">
      <c r="B124" s="335"/>
      <c r="C124" s="309" t="s">
        <v>1582</v>
      </c>
      <c r="D124" s="309"/>
      <c r="E124" s="309"/>
      <c r="F124" s="310" t="s">
        <v>1583</v>
      </c>
      <c r="G124" s="311"/>
      <c r="H124" s="309"/>
      <c r="I124" s="309"/>
      <c r="J124" s="309" t="s">
        <v>1584</v>
      </c>
      <c r="K124" s="336"/>
    </row>
    <row r="125" s="1" customFormat="1" ht="5.25" customHeight="1">
      <c r="B125" s="337"/>
      <c r="C125" s="312"/>
      <c r="D125" s="312"/>
      <c r="E125" s="312"/>
      <c r="F125" s="312"/>
      <c r="G125" s="338"/>
      <c r="H125" s="312"/>
      <c r="I125" s="312"/>
      <c r="J125" s="312"/>
      <c r="K125" s="339"/>
    </row>
    <row r="126" s="1" customFormat="1" ht="15" customHeight="1">
      <c r="B126" s="337"/>
      <c r="C126" s="292" t="s">
        <v>1588</v>
      </c>
      <c r="D126" s="314"/>
      <c r="E126" s="314"/>
      <c r="F126" s="315" t="s">
        <v>1585</v>
      </c>
      <c r="G126" s="292"/>
      <c r="H126" s="292" t="s">
        <v>1625</v>
      </c>
      <c r="I126" s="292" t="s">
        <v>1587</v>
      </c>
      <c r="J126" s="292">
        <v>120</v>
      </c>
      <c r="K126" s="340"/>
    </row>
    <row r="127" s="1" customFormat="1" ht="15" customHeight="1">
      <c r="B127" s="337"/>
      <c r="C127" s="292" t="s">
        <v>1634</v>
      </c>
      <c r="D127" s="292"/>
      <c r="E127" s="292"/>
      <c r="F127" s="315" t="s">
        <v>1585</v>
      </c>
      <c r="G127" s="292"/>
      <c r="H127" s="292" t="s">
        <v>1635</v>
      </c>
      <c r="I127" s="292" t="s">
        <v>1587</v>
      </c>
      <c r="J127" s="292" t="s">
        <v>1636</v>
      </c>
      <c r="K127" s="340"/>
    </row>
    <row r="128" s="1" customFormat="1" ht="15" customHeight="1">
      <c r="B128" s="337"/>
      <c r="C128" s="292" t="s">
        <v>1533</v>
      </c>
      <c r="D128" s="292"/>
      <c r="E128" s="292"/>
      <c r="F128" s="315" t="s">
        <v>1585</v>
      </c>
      <c r="G128" s="292"/>
      <c r="H128" s="292" t="s">
        <v>1637</v>
      </c>
      <c r="I128" s="292" t="s">
        <v>1587</v>
      </c>
      <c r="J128" s="292" t="s">
        <v>1636</v>
      </c>
      <c r="K128" s="340"/>
    </row>
    <row r="129" s="1" customFormat="1" ht="15" customHeight="1">
      <c r="B129" s="337"/>
      <c r="C129" s="292" t="s">
        <v>1596</v>
      </c>
      <c r="D129" s="292"/>
      <c r="E129" s="292"/>
      <c r="F129" s="315" t="s">
        <v>1591</v>
      </c>
      <c r="G129" s="292"/>
      <c r="H129" s="292" t="s">
        <v>1597</v>
      </c>
      <c r="I129" s="292" t="s">
        <v>1587</v>
      </c>
      <c r="J129" s="292">
        <v>15</v>
      </c>
      <c r="K129" s="340"/>
    </row>
    <row r="130" s="1" customFormat="1" ht="15" customHeight="1">
      <c r="B130" s="337"/>
      <c r="C130" s="318" t="s">
        <v>1598</v>
      </c>
      <c r="D130" s="318"/>
      <c r="E130" s="318"/>
      <c r="F130" s="319" t="s">
        <v>1591</v>
      </c>
      <c r="G130" s="318"/>
      <c r="H130" s="318" t="s">
        <v>1599</v>
      </c>
      <c r="I130" s="318" t="s">
        <v>1587</v>
      </c>
      <c r="J130" s="318">
        <v>15</v>
      </c>
      <c r="K130" s="340"/>
    </row>
    <row r="131" s="1" customFormat="1" ht="15" customHeight="1">
      <c r="B131" s="337"/>
      <c r="C131" s="318" t="s">
        <v>1600</v>
      </c>
      <c r="D131" s="318"/>
      <c r="E131" s="318"/>
      <c r="F131" s="319" t="s">
        <v>1591</v>
      </c>
      <c r="G131" s="318"/>
      <c r="H131" s="318" t="s">
        <v>1601</v>
      </c>
      <c r="I131" s="318" t="s">
        <v>1587</v>
      </c>
      <c r="J131" s="318">
        <v>20</v>
      </c>
      <c r="K131" s="340"/>
    </row>
    <row r="132" s="1" customFormat="1" ht="15" customHeight="1">
      <c r="B132" s="337"/>
      <c r="C132" s="318" t="s">
        <v>1602</v>
      </c>
      <c r="D132" s="318"/>
      <c r="E132" s="318"/>
      <c r="F132" s="319" t="s">
        <v>1591</v>
      </c>
      <c r="G132" s="318"/>
      <c r="H132" s="318" t="s">
        <v>1603</v>
      </c>
      <c r="I132" s="318" t="s">
        <v>1587</v>
      </c>
      <c r="J132" s="318">
        <v>20</v>
      </c>
      <c r="K132" s="340"/>
    </row>
    <row r="133" s="1" customFormat="1" ht="15" customHeight="1">
      <c r="B133" s="337"/>
      <c r="C133" s="292" t="s">
        <v>1590</v>
      </c>
      <c r="D133" s="292"/>
      <c r="E133" s="292"/>
      <c r="F133" s="315" t="s">
        <v>1591</v>
      </c>
      <c r="G133" s="292"/>
      <c r="H133" s="292" t="s">
        <v>1625</v>
      </c>
      <c r="I133" s="292" t="s">
        <v>1587</v>
      </c>
      <c r="J133" s="292">
        <v>50</v>
      </c>
      <c r="K133" s="340"/>
    </row>
    <row r="134" s="1" customFormat="1" ht="15" customHeight="1">
      <c r="B134" s="337"/>
      <c r="C134" s="292" t="s">
        <v>1604</v>
      </c>
      <c r="D134" s="292"/>
      <c r="E134" s="292"/>
      <c r="F134" s="315" t="s">
        <v>1591</v>
      </c>
      <c r="G134" s="292"/>
      <c r="H134" s="292" t="s">
        <v>1625</v>
      </c>
      <c r="I134" s="292" t="s">
        <v>1587</v>
      </c>
      <c r="J134" s="292">
        <v>50</v>
      </c>
      <c r="K134" s="340"/>
    </row>
    <row r="135" s="1" customFormat="1" ht="15" customHeight="1">
      <c r="B135" s="337"/>
      <c r="C135" s="292" t="s">
        <v>1610</v>
      </c>
      <c r="D135" s="292"/>
      <c r="E135" s="292"/>
      <c r="F135" s="315" t="s">
        <v>1591</v>
      </c>
      <c r="G135" s="292"/>
      <c r="H135" s="292" t="s">
        <v>1625</v>
      </c>
      <c r="I135" s="292" t="s">
        <v>1587</v>
      </c>
      <c r="J135" s="292">
        <v>50</v>
      </c>
      <c r="K135" s="340"/>
    </row>
    <row r="136" s="1" customFormat="1" ht="15" customHeight="1">
      <c r="B136" s="337"/>
      <c r="C136" s="292" t="s">
        <v>1612</v>
      </c>
      <c r="D136" s="292"/>
      <c r="E136" s="292"/>
      <c r="F136" s="315" t="s">
        <v>1591</v>
      </c>
      <c r="G136" s="292"/>
      <c r="H136" s="292" t="s">
        <v>1625</v>
      </c>
      <c r="I136" s="292" t="s">
        <v>1587</v>
      </c>
      <c r="J136" s="292">
        <v>50</v>
      </c>
      <c r="K136" s="340"/>
    </row>
    <row r="137" s="1" customFormat="1" ht="15" customHeight="1">
      <c r="B137" s="337"/>
      <c r="C137" s="292" t="s">
        <v>1613</v>
      </c>
      <c r="D137" s="292"/>
      <c r="E137" s="292"/>
      <c r="F137" s="315" t="s">
        <v>1591</v>
      </c>
      <c r="G137" s="292"/>
      <c r="H137" s="292" t="s">
        <v>1638</v>
      </c>
      <c r="I137" s="292" t="s">
        <v>1587</v>
      </c>
      <c r="J137" s="292">
        <v>255</v>
      </c>
      <c r="K137" s="340"/>
    </row>
    <row r="138" s="1" customFormat="1" ht="15" customHeight="1">
      <c r="B138" s="337"/>
      <c r="C138" s="292" t="s">
        <v>1615</v>
      </c>
      <c r="D138" s="292"/>
      <c r="E138" s="292"/>
      <c r="F138" s="315" t="s">
        <v>1585</v>
      </c>
      <c r="G138" s="292"/>
      <c r="H138" s="292" t="s">
        <v>1639</v>
      </c>
      <c r="I138" s="292" t="s">
        <v>1617</v>
      </c>
      <c r="J138" s="292"/>
      <c r="K138" s="340"/>
    </row>
    <row r="139" s="1" customFormat="1" ht="15" customHeight="1">
      <c r="B139" s="337"/>
      <c r="C139" s="292" t="s">
        <v>1618</v>
      </c>
      <c r="D139" s="292"/>
      <c r="E139" s="292"/>
      <c r="F139" s="315" t="s">
        <v>1585</v>
      </c>
      <c r="G139" s="292"/>
      <c r="H139" s="292" t="s">
        <v>1640</v>
      </c>
      <c r="I139" s="292" t="s">
        <v>1620</v>
      </c>
      <c r="J139" s="292"/>
      <c r="K139" s="340"/>
    </row>
    <row r="140" s="1" customFormat="1" ht="15" customHeight="1">
      <c r="B140" s="337"/>
      <c r="C140" s="292" t="s">
        <v>1621</v>
      </c>
      <c r="D140" s="292"/>
      <c r="E140" s="292"/>
      <c r="F140" s="315" t="s">
        <v>1585</v>
      </c>
      <c r="G140" s="292"/>
      <c r="H140" s="292" t="s">
        <v>1621</v>
      </c>
      <c r="I140" s="292" t="s">
        <v>1620</v>
      </c>
      <c r="J140" s="292"/>
      <c r="K140" s="340"/>
    </row>
    <row r="141" s="1" customFormat="1" ht="15" customHeight="1">
      <c r="B141" s="337"/>
      <c r="C141" s="292" t="s">
        <v>38</v>
      </c>
      <c r="D141" s="292"/>
      <c r="E141" s="292"/>
      <c r="F141" s="315" t="s">
        <v>1585</v>
      </c>
      <c r="G141" s="292"/>
      <c r="H141" s="292" t="s">
        <v>1641</v>
      </c>
      <c r="I141" s="292" t="s">
        <v>1620</v>
      </c>
      <c r="J141" s="292"/>
      <c r="K141" s="340"/>
    </row>
    <row r="142" s="1" customFormat="1" ht="15" customHeight="1">
      <c r="B142" s="337"/>
      <c r="C142" s="292" t="s">
        <v>1642</v>
      </c>
      <c r="D142" s="292"/>
      <c r="E142" s="292"/>
      <c r="F142" s="315" t="s">
        <v>1585</v>
      </c>
      <c r="G142" s="292"/>
      <c r="H142" s="292" t="s">
        <v>1643</v>
      </c>
      <c r="I142" s="292" t="s">
        <v>1620</v>
      </c>
      <c r="J142" s="292"/>
      <c r="K142" s="340"/>
    </row>
    <row r="143" s="1" customFormat="1" ht="15" customHeight="1">
      <c r="B143" s="341"/>
      <c r="C143" s="342"/>
      <c r="D143" s="342"/>
      <c r="E143" s="342"/>
      <c r="F143" s="342"/>
      <c r="G143" s="342"/>
      <c r="H143" s="342"/>
      <c r="I143" s="342"/>
      <c r="J143" s="342"/>
      <c r="K143" s="343"/>
    </row>
    <row r="144" s="1" customFormat="1" ht="18.75" customHeight="1">
      <c r="B144" s="328"/>
      <c r="C144" s="328"/>
      <c r="D144" s="328"/>
      <c r="E144" s="328"/>
      <c r="F144" s="329"/>
      <c r="G144" s="328"/>
      <c r="H144" s="328"/>
      <c r="I144" s="328"/>
      <c r="J144" s="328"/>
      <c r="K144" s="328"/>
    </row>
    <row r="145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="1" customFormat="1" ht="45" customHeight="1">
      <c r="B147" s="304"/>
      <c r="C147" s="305" t="s">
        <v>1644</v>
      </c>
      <c r="D147" s="305"/>
      <c r="E147" s="305"/>
      <c r="F147" s="305"/>
      <c r="G147" s="305"/>
      <c r="H147" s="305"/>
      <c r="I147" s="305"/>
      <c r="J147" s="305"/>
      <c r="K147" s="306"/>
    </row>
    <row r="148" s="1" customFormat="1" ht="17.25" customHeight="1">
      <c r="B148" s="304"/>
      <c r="C148" s="307" t="s">
        <v>1579</v>
      </c>
      <c r="D148" s="307"/>
      <c r="E148" s="307"/>
      <c r="F148" s="307" t="s">
        <v>1580</v>
      </c>
      <c r="G148" s="308"/>
      <c r="H148" s="307" t="s">
        <v>54</v>
      </c>
      <c r="I148" s="307" t="s">
        <v>57</v>
      </c>
      <c r="J148" s="307" t="s">
        <v>1581</v>
      </c>
      <c r="K148" s="306"/>
    </row>
    <row r="149" s="1" customFormat="1" ht="17.25" customHeight="1">
      <c r="B149" s="304"/>
      <c r="C149" s="309" t="s">
        <v>1582</v>
      </c>
      <c r="D149" s="309"/>
      <c r="E149" s="309"/>
      <c r="F149" s="310" t="s">
        <v>1583</v>
      </c>
      <c r="G149" s="311"/>
      <c r="H149" s="309"/>
      <c r="I149" s="309"/>
      <c r="J149" s="309" t="s">
        <v>1584</v>
      </c>
      <c r="K149" s="306"/>
    </row>
    <row r="150" s="1" customFormat="1" ht="5.25" customHeight="1">
      <c r="B150" s="317"/>
      <c r="C150" s="312"/>
      <c r="D150" s="312"/>
      <c r="E150" s="312"/>
      <c r="F150" s="312"/>
      <c r="G150" s="313"/>
      <c r="H150" s="312"/>
      <c r="I150" s="312"/>
      <c r="J150" s="312"/>
      <c r="K150" s="340"/>
    </row>
    <row r="151" s="1" customFormat="1" ht="15" customHeight="1">
      <c r="B151" s="317"/>
      <c r="C151" s="344" t="s">
        <v>1588</v>
      </c>
      <c r="D151" s="292"/>
      <c r="E151" s="292"/>
      <c r="F151" s="345" t="s">
        <v>1585</v>
      </c>
      <c r="G151" s="292"/>
      <c r="H151" s="344" t="s">
        <v>1625</v>
      </c>
      <c r="I151" s="344" t="s">
        <v>1587</v>
      </c>
      <c r="J151" s="344">
        <v>120</v>
      </c>
      <c r="K151" s="340"/>
    </row>
    <row r="152" s="1" customFormat="1" ht="15" customHeight="1">
      <c r="B152" s="317"/>
      <c r="C152" s="344" t="s">
        <v>1634</v>
      </c>
      <c r="D152" s="292"/>
      <c r="E152" s="292"/>
      <c r="F152" s="345" t="s">
        <v>1585</v>
      </c>
      <c r="G152" s="292"/>
      <c r="H152" s="344" t="s">
        <v>1645</v>
      </c>
      <c r="I152" s="344" t="s">
        <v>1587</v>
      </c>
      <c r="J152" s="344" t="s">
        <v>1636</v>
      </c>
      <c r="K152" s="340"/>
    </row>
    <row r="153" s="1" customFormat="1" ht="15" customHeight="1">
      <c r="B153" s="317"/>
      <c r="C153" s="344" t="s">
        <v>1533</v>
      </c>
      <c r="D153" s="292"/>
      <c r="E153" s="292"/>
      <c r="F153" s="345" t="s">
        <v>1585</v>
      </c>
      <c r="G153" s="292"/>
      <c r="H153" s="344" t="s">
        <v>1646</v>
      </c>
      <c r="I153" s="344" t="s">
        <v>1587</v>
      </c>
      <c r="J153" s="344" t="s">
        <v>1636</v>
      </c>
      <c r="K153" s="340"/>
    </row>
    <row r="154" s="1" customFormat="1" ht="15" customHeight="1">
      <c r="B154" s="317"/>
      <c r="C154" s="344" t="s">
        <v>1590</v>
      </c>
      <c r="D154" s="292"/>
      <c r="E154" s="292"/>
      <c r="F154" s="345" t="s">
        <v>1591</v>
      </c>
      <c r="G154" s="292"/>
      <c r="H154" s="344" t="s">
        <v>1625</v>
      </c>
      <c r="I154" s="344" t="s">
        <v>1587</v>
      </c>
      <c r="J154" s="344">
        <v>50</v>
      </c>
      <c r="K154" s="340"/>
    </row>
    <row r="155" s="1" customFormat="1" ht="15" customHeight="1">
      <c r="B155" s="317"/>
      <c r="C155" s="344" t="s">
        <v>1593</v>
      </c>
      <c r="D155" s="292"/>
      <c r="E155" s="292"/>
      <c r="F155" s="345" t="s">
        <v>1585</v>
      </c>
      <c r="G155" s="292"/>
      <c r="H155" s="344" t="s">
        <v>1625</v>
      </c>
      <c r="I155" s="344" t="s">
        <v>1595</v>
      </c>
      <c r="J155" s="344"/>
      <c r="K155" s="340"/>
    </row>
    <row r="156" s="1" customFormat="1" ht="15" customHeight="1">
      <c r="B156" s="317"/>
      <c r="C156" s="344" t="s">
        <v>1604</v>
      </c>
      <c r="D156" s="292"/>
      <c r="E156" s="292"/>
      <c r="F156" s="345" t="s">
        <v>1591</v>
      </c>
      <c r="G156" s="292"/>
      <c r="H156" s="344" t="s">
        <v>1625</v>
      </c>
      <c r="I156" s="344" t="s">
        <v>1587</v>
      </c>
      <c r="J156" s="344">
        <v>50</v>
      </c>
      <c r="K156" s="340"/>
    </row>
    <row r="157" s="1" customFormat="1" ht="15" customHeight="1">
      <c r="B157" s="317"/>
      <c r="C157" s="344" t="s">
        <v>1612</v>
      </c>
      <c r="D157" s="292"/>
      <c r="E157" s="292"/>
      <c r="F157" s="345" t="s">
        <v>1591</v>
      </c>
      <c r="G157" s="292"/>
      <c r="H157" s="344" t="s">
        <v>1625</v>
      </c>
      <c r="I157" s="344" t="s">
        <v>1587</v>
      </c>
      <c r="J157" s="344">
        <v>50</v>
      </c>
      <c r="K157" s="340"/>
    </row>
    <row r="158" s="1" customFormat="1" ht="15" customHeight="1">
      <c r="B158" s="317"/>
      <c r="C158" s="344" t="s">
        <v>1610</v>
      </c>
      <c r="D158" s="292"/>
      <c r="E158" s="292"/>
      <c r="F158" s="345" t="s">
        <v>1591</v>
      </c>
      <c r="G158" s="292"/>
      <c r="H158" s="344" t="s">
        <v>1625</v>
      </c>
      <c r="I158" s="344" t="s">
        <v>1587</v>
      </c>
      <c r="J158" s="344">
        <v>50</v>
      </c>
      <c r="K158" s="340"/>
    </row>
    <row r="159" s="1" customFormat="1" ht="15" customHeight="1">
      <c r="B159" s="317"/>
      <c r="C159" s="344" t="s">
        <v>110</v>
      </c>
      <c r="D159" s="292"/>
      <c r="E159" s="292"/>
      <c r="F159" s="345" t="s">
        <v>1585</v>
      </c>
      <c r="G159" s="292"/>
      <c r="H159" s="344" t="s">
        <v>1647</v>
      </c>
      <c r="I159" s="344" t="s">
        <v>1587</v>
      </c>
      <c r="J159" s="344" t="s">
        <v>1648</v>
      </c>
      <c r="K159" s="340"/>
    </row>
    <row r="160" s="1" customFormat="1" ht="15" customHeight="1">
      <c r="B160" s="317"/>
      <c r="C160" s="344" t="s">
        <v>1649</v>
      </c>
      <c r="D160" s="292"/>
      <c r="E160" s="292"/>
      <c r="F160" s="345" t="s">
        <v>1585</v>
      </c>
      <c r="G160" s="292"/>
      <c r="H160" s="344" t="s">
        <v>1650</v>
      </c>
      <c r="I160" s="344" t="s">
        <v>1620</v>
      </c>
      <c r="J160" s="344"/>
      <c r="K160" s="340"/>
    </row>
    <row r="161" s="1" customFormat="1" ht="15" customHeight="1">
      <c r="B161" s="346"/>
      <c r="C161" s="326"/>
      <c r="D161" s="326"/>
      <c r="E161" s="326"/>
      <c r="F161" s="326"/>
      <c r="G161" s="326"/>
      <c r="H161" s="326"/>
      <c r="I161" s="326"/>
      <c r="J161" s="326"/>
      <c r="K161" s="347"/>
    </row>
    <row r="162" s="1" customFormat="1" ht="18.75" customHeight="1">
      <c r="B162" s="328"/>
      <c r="C162" s="338"/>
      <c r="D162" s="338"/>
      <c r="E162" s="338"/>
      <c r="F162" s="348"/>
      <c r="G162" s="338"/>
      <c r="H162" s="338"/>
      <c r="I162" s="338"/>
      <c r="J162" s="338"/>
      <c r="K162" s="328"/>
    </row>
    <row r="163" s="1" customFormat="1" ht="18.75" customHeight="1">
      <c r="B163" s="300"/>
      <c r="C163" s="300"/>
      <c r="D163" s="300"/>
      <c r="E163" s="300"/>
      <c r="F163" s="300"/>
      <c r="G163" s="300"/>
      <c r="H163" s="300"/>
      <c r="I163" s="300"/>
      <c r="J163" s="300"/>
      <c r="K163" s="300"/>
    </row>
    <row r="164" s="1" customFormat="1" ht="7.5" customHeight="1">
      <c r="B164" s="279"/>
      <c r="C164" s="280"/>
      <c r="D164" s="280"/>
      <c r="E164" s="280"/>
      <c r="F164" s="280"/>
      <c r="G164" s="280"/>
      <c r="H164" s="280"/>
      <c r="I164" s="280"/>
      <c r="J164" s="280"/>
      <c r="K164" s="281"/>
    </row>
    <row r="165" s="1" customFormat="1" ht="45" customHeight="1">
      <c r="B165" s="282"/>
      <c r="C165" s="283" t="s">
        <v>1651</v>
      </c>
      <c r="D165" s="283"/>
      <c r="E165" s="283"/>
      <c r="F165" s="283"/>
      <c r="G165" s="283"/>
      <c r="H165" s="283"/>
      <c r="I165" s="283"/>
      <c r="J165" s="283"/>
      <c r="K165" s="284"/>
    </row>
    <row r="166" s="1" customFormat="1" ht="17.25" customHeight="1">
      <c r="B166" s="282"/>
      <c r="C166" s="307" t="s">
        <v>1579</v>
      </c>
      <c r="D166" s="307"/>
      <c r="E166" s="307"/>
      <c r="F166" s="307" t="s">
        <v>1580</v>
      </c>
      <c r="G166" s="349"/>
      <c r="H166" s="350" t="s">
        <v>54</v>
      </c>
      <c r="I166" s="350" t="s">
        <v>57</v>
      </c>
      <c r="J166" s="307" t="s">
        <v>1581</v>
      </c>
      <c r="K166" s="284"/>
    </row>
    <row r="167" s="1" customFormat="1" ht="17.25" customHeight="1">
      <c r="B167" s="285"/>
      <c r="C167" s="309" t="s">
        <v>1582</v>
      </c>
      <c r="D167" s="309"/>
      <c r="E167" s="309"/>
      <c r="F167" s="310" t="s">
        <v>1583</v>
      </c>
      <c r="G167" s="351"/>
      <c r="H167" s="352"/>
      <c r="I167" s="352"/>
      <c r="J167" s="309" t="s">
        <v>1584</v>
      </c>
      <c r="K167" s="287"/>
    </row>
    <row r="168" s="1" customFormat="1" ht="5.25" customHeight="1">
      <c r="B168" s="317"/>
      <c r="C168" s="312"/>
      <c r="D168" s="312"/>
      <c r="E168" s="312"/>
      <c r="F168" s="312"/>
      <c r="G168" s="313"/>
      <c r="H168" s="312"/>
      <c r="I168" s="312"/>
      <c r="J168" s="312"/>
      <c r="K168" s="340"/>
    </row>
    <row r="169" s="1" customFormat="1" ht="15" customHeight="1">
      <c r="B169" s="317"/>
      <c r="C169" s="292" t="s">
        <v>1588</v>
      </c>
      <c r="D169" s="292"/>
      <c r="E169" s="292"/>
      <c r="F169" s="315" t="s">
        <v>1585</v>
      </c>
      <c r="G169" s="292"/>
      <c r="H169" s="292" t="s">
        <v>1625</v>
      </c>
      <c r="I169" s="292" t="s">
        <v>1587</v>
      </c>
      <c r="J169" s="292">
        <v>120</v>
      </c>
      <c r="K169" s="340"/>
    </row>
    <row r="170" s="1" customFormat="1" ht="15" customHeight="1">
      <c r="B170" s="317"/>
      <c r="C170" s="292" t="s">
        <v>1634</v>
      </c>
      <c r="D170" s="292"/>
      <c r="E170" s="292"/>
      <c r="F170" s="315" t="s">
        <v>1585</v>
      </c>
      <c r="G170" s="292"/>
      <c r="H170" s="292" t="s">
        <v>1635</v>
      </c>
      <c r="I170" s="292" t="s">
        <v>1587</v>
      </c>
      <c r="J170" s="292" t="s">
        <v>1636</v>
      </c>
      <c r="K170" s="340"/>
    </row>
    <row r="171" s="1" customFormat="1" ht="15" customHeight="1">
      <c r="B171" s="317"/>
      <c r="C171" s="292" t="s">
        <v>1533</v>
      </c>
      <c r="D171" s="292"/>
      <c r="E171" s="292"/>
      <c r="F171" s="315" t="s">
        <v>1585</v>
      </c>
      <c r="G171" s="292"/>
      <c r="H171" s="292" t="s">
        <v>1652</v>
      </c>
      <c r="I171" s="292" t="s">
        <v>1587</v>
      </c>
      <c r="J171" s="292" t="s">
        <v>1636</v>
      </c>
      <c r="K171" s="340"/>
    </row>
    <row r="172" s="1" customFormat="1" ht="15" customHeight="1">
      <c r="B172" s="317"/>
      <c r="C172" s="292" t="s">
        <v>1590</v>
      </c>
      <c r="D172" s="292"/>
      <c r="E172" s="292"/>
      <c r="F172" s="315" t="s">
        <v>1591</v>
      </c>
      <c r="G172" s="292"/>
      <c r="H172" s="292" t="s">
        <v>1652</v>
      </c>
      <c r="I172" s="292" t="s">
        <v>1587</v>
      </c>
      <c r="J172" s="292">
        <v>50</v>
      </c>
      <c r="K172" s="340"/>
    </row>
    <row r="173" s="1" customFormat="1" ht="15" customHeight="1">
      <c r="B173" s="317"/>
      <c r="C173" s="292" t="s">
        <v>1593</v>
      </c>
      <c r="D173" s="292"/>
      <c r="E173" s="292"/>
      <c r="F173" s="315" t="s">
        <v>1585</v>
      </c>
      <c r="G173" s="292"/>
      <c r="H173" s="292" t="s">
        <v>1652</v>
      </c>
      <c r="I173" s="292" t="s">
        <v>1595</v>
      </c>
      <c r="J173" s="292"/>
      <c r="K173" s="340"/>
    </row>
    <row r="174" s="1" customFormat="1" ht="15" customHeight="1">
      <c r="B174" s="317"/>
      <c r="C174" s="292" t="s">
        <v>1604</v>
      </c>
      <c r="D174" s="292"/>
      <c r="E174" s="292"/>
      <c r="F174" s="315" t="s">
        <v>1591</v>
      </c>
      <c r="G174" s="292"/>
      <c r="H174" s="292" t="s">
        <v>1652</v>
      </c>
      <c r="I174" s="292" t="s">
        <v>1587</v>
      </c>
      <c r="J174" s="292">
        <v>50</v>
      </c>
      <c r="K174" s="340"/>
    </row>
    <row r="175" s="1" customFormat="1" ht="15" customHeight="1">
      <c r="B175" s="317"/>
      <c r="C175" s="292" t="s">
        <v>1612</v>
      </c>
      <c r="D175" s="292"/>
      <c r="E175" s="292"/>
      <c r="F175" s="315" t="s">
        <v>1591</v>
      </c>
      <c r="G175" s="292"/>
      <c r="H175" s="292" t="s">
        <v>1652</v>
      </c>
      <c r="I175" s="292" t="s">
        <v>1587</v>
      </c>
      <c r="J175" s="292">
        <v>50</v>
      </c>
      <c r="K175" s="340"/>
    </row>
    <row r="176" s="1" customFormat="1" ht="15" customHeight="1">
      <c r="B176" s="317"/>
      <c r="C176" s="292" t="s">
        <v>1610</v>
      </c>
      <c r="D176" s="292"/>
      <c r="E176" s="292"/>
      <c r="F176" s="315" t="s">
        <v>1591</v>
      </c>
      <c r="G176" s="292"/>
      <c r="H176" s="292" t="s">
        <v>1652</v>
      </c>
      <c r="I176" s="292" t="s">
        <v>1587</v>
      </c>
      <c r="J176" s="292">
        <v>50</v>
      </c>
      <c r="K176" s="340"/>
    </row>
    <row r="177" s="1" customFormat="1" ht="15" customHeight="1">
      <c r="B177" s="317"/>
      <c r="C177" s="292" t="s">
        <v>128</v>
      </c>
      <c r="D177" s="292"/>
      <c r="E177" s="292"/>
      <c r="F177" s="315" t="s">
        <v>1585</v>
      </c>
      <c r="G177" s="292"/>
      <c r="H177" s="292" t="s">
        <v>1653</v>
      </c>
      <c r="I177" s="292" t="s">
        <v>1654</v>
      </c>
      <c r="J177" s="292"/>
      <c r="K177" s="340"/>
    </row>
    <row r="178" s="1" customFormat="1" ht="15" customHeight="1">
      <c r="B178" s="317"/>
      <c r="C178" s="292" t="s">
        <v>57</v>
      </c>
      <c r="D178" s="292"/>
      <c r="E178" s="292"/>
      <c r="F178" s="315" t="s">
        <v>1585</v>
      </c>
      <c r="G178" s="292"/>
      <c r="H178" s="292" t="s">
        <v>1655</v>
      </c>
      <c r="I178" s="292" t="s">
        <v>1656</v>
      </c>
      <c r="J178" s="292">
        <v>1</v>
      </c>
      <c r="K178" s="340"/>
    </row>
    <row r="179" s="1" customFormat="1" ht="15" customHeight="1">
      <c r="B179" s="317"/>
      <c r="C179" s="292" t="s">
        <v>53</v>
      </c>
      <c r="D179" s="292"/>
      <c r="E179" s="292"/>
      <c r="F179" s="315" t="s">
        <v>1585</v>
      </c>
      <c r="G179" s="292"/>
      <c r="H179" s="292" t="s">
        <v>1657</v>
      </c>
      <c r="I179" s="292" t="s">
        <v>1587</v>
      </c>
      <c r="J179" s="292">
        <v>20</v>
      </c>
      <c r="K179" s="340"/>
    </row>
    <row r="180" s="1" customFormat="1" ht="15" customHeight="1">
      <c r="B180" s="317"/>
      <c r="C180" s="292" t="s">
        <v>54</v>
      </c>
      <c r="D180" s="292"/>
      <c r="E180" s="292"/>
      <c r="F180" s="315" t="s">
        <v>1585</v>
      </c>
      <c r="G180" s="292"/>
      <c r="H180" s="292" t="s">
        <v>1658</v>
      </c>
      <c r="I180" s="292" t="s">
        <v>1587</v>
      </c>
      <c r="J180" s="292">
        <v>255</v>
      </c>
      <c r="K180" s="340"/>
    </row>
    <row r="181" s="1" customFormat="1" ht="15" customHeight="1">
      <c r="B181" s="317"/>
      <c r="C181" s="292" t="s">
        <v>129</v>
      </c>
      <c r="D181" s="292"/>
      <c r="E181" s="292"/>
      <c r="F181" s="315" t="s">
        <v>1585</v>
      </c>
      <c r="G181" s="292"/>
      <c r="H181" s="292" t="s">
        <v>1549</v>
      </c>
      <c r="I181" s="292" t="s">
        <v>1587</v>
      </c>
      <c r="J181" s="292">
        <v>10</v>
      </c>
      <c r="K181" s="340"/>
    </row>
    <row r="182" s="1" customFormat="1" ht="15" customHeight="1">
      <c r="B182" s="317"/>
      <c r="C182" s="292" t="s">
        <v>130</v>
      </c>
      <c r="D182" s="292"/>
      <c r="E182" s="292"/>
      <c r="F182" s="315" t="s">
        <v>1585</v>
      </c>
      <c r="G182" s="292"/>
      <c r="H182" s="292" t="s">
        <v>1659</v>
      </c>
      <c r="I182" s="292" t="s">
        <v>1620</v>
      </c>
      <c r="J182" s="292"/>
      <c r="K182" s="340"/>
    </row>
    <row r="183" s="1" customFormat="1" ht="15" customHeight="1">
      <c r="B183" s="317"/>
      <c r="C183" s="292" t="s">
        <v>1660</v>
      </c>
      <c r="D183" s="292"/>
      <c r="E183" s="292"/>
      <c r="F183" s="315" t="s">
        <v>1585</v>
      </c>
      <c r="G183" s="292"/>
      <c r="H183" s="292" t="s">
        <v>1661</v>
      </c>
      <c r="I183" s="292" t="s">
        <v>1620</v>
      </c>
      <c r="J183" s="292"/>
      <c r="K183" s="340"/>
    </row>
    <row r="184" s="1" customFormat="1" ht="15" customHeight="1">
      <c r="B184" s="317"/>
      <c r="C184" s="292" t="s">
        <v>1649</v>
      </c>
      <c r="D184" s="292"/>
      <c r="E184" s="292"/>
      <c r="F184" s="315" t="s">
        <v>1585</v>
      </c>
      <c r="G184" s="292"/>
      <c r="H184" s="292" t="s">
        <v>1662</v>
      </c>
      <c r="I184" s="292" t="s">
        <v>1620</v>
      </c>
      <c r="J184" s="292"/>
      <c r="K184" s="340"/>
    </row>
    <row r="185" s="1" customFormat="1" ht="15" customHeight="1">
      <c r="B185" s="317"/>
      <c r="C185" s="292" t="s">
        <v>132</v>
      </c>
      <c r="D185" s="292"/>
      <c r="E185" s="292"/>
      <c r="F185" s="315" t="s">
        <v>1591</v>
      </c>
      <c r="G185" s="292"/>
      <c r="H185" s="292" t="s">
        <v>1663</v>
      </c>
      <c r="I185" s="292" t="s">
        <v>1587</v>
      </c>
      <c r="J185" s="292">
        <v>50</v>
      </c>
      <c r="K185" s="340"/>
    </row>
    <row r="186" s="1" customFormat="1" ht="15" customHeight="1">
      <c r="B186" s="317"/>
      <c r="C186" s="292" t="s">
        <v>1664</v>
      </c>
      <c r="D186" s="292"/>
      <c r="E186" s="292"/>
      <c r="F186" s="315" t="s">
        <v>1591</v>
      </c>
      <c r="G186" s="292"/>
      <c r="H186" s="292" t="s">
        <v>1665</v>
      </c>
      <c r="I186" s="292" t="s">
        <v>1666</v>
      </c>
      <c r="J186" s="292"/>
      <c r="K186" s="340"/>
    </row>
    <row r="187" s="1" customFormat="1" ht="15" customHeight="1">
      <c r="B187" s="317"/>
      <c r="C187" s="292" t="s">
        <v>1667</v>
      </c>
      <c r="D187" s="292"/>
      <c r="E187" s="292"/>
      <c r="F187" s="315" t="s">
        <v>1591</v>
      </c>
      <c r="G187" s="292"/>
      <c r="H187" s="292" t="s">
        <v>1668</v>
      </c>
      <c r="I187" s="292" t="s">
        <v>1666</v>
      </c>
      <c r="J187" s="292"/>
      <c r="K187" s="340"/>
    </row>
    <row r="188" s="1" customFormat="1" ht="15" customHeight="1">
      <c r="B188" s="317"/>
      <c r="C188" s="292" t="s">
        <v>1669</v>
      </c>
      <c r="D188" s="292"/>
      <c r="E188" s="292"/>
      <c r="F188" s="315" t="s">
        <v>1591</v>
      </c>
      <c r="G188" s="292"/>
      <c r="H188" s="292" t="s">
        <v>1670</v>
      </c>
      <c r="I188" s="292" t="s">
        <v>1666</v>
      </c>
      <c r="J188" s="292"/>
      <c r="K188" s="340"/>
    </row>
    <row r="189" s="1" customFormat="1" ht="15" customHeight="1">
      <c r="B189" s="317"/>
      <c r="C189" s="353" t="s">
        <v>1671</v>
      </c>
      <c r="D189" s="292"/>
      <c r="E189" s="292"/>
      <c r="F189" s="315" t="s">
        <v>1591</v>
      </c>
      <c r="G189" s="292"/>
      <c r="H189" s="292" t="s">
        <v>1672</v>
      </c>
      <c r="I189" s="292" t="s">
        <v>1673</v>
      </c>
      <c r="J189" s="354" t="s">
        <v>1674</v>
      </c>
      <c r="K189" s="340"/>
    </row>
    <row r="190" s="17" customFormat="1" ht="15" customHeight="1">
      <c r="B190" s="355"/>
      <c r="C190" s="356" t="s">
        <v>1675</v>
      </c>
      <c r="D190" s="357"/>
      <c r="E190" s="357"/>
      <c r="F190" s="358" t="s">
        <v>1591</v>
      </c>
      <c r="G190" s="357"/>
      <c r="H190" s="357" t="s">
        <v>1676</v>
      </c>
      <c r="I190" s="357" t="s">
        <v>1673</v>
      </c>
      <c r="J190" s="359" t="s">
        <v>1674</v>
      </c>
      <c r="K190" s="360"/>
    </row>
    <row r="191" s="1" customFormat="1" ht="15" customHeight="1">
      <c r="B191" s="317"/>
      <c r="C191" s="353" t="s">
        <v>42</v>
      </c>
      <c r="D191" s="292"/>
      <c r="E191" s="292"/>
      <c r="F191" s="315" t="s">
        <v>1585</v>
      </c>
      <c r="G191" s="292"/>
      <c r="H191" s="289" t="s">
        <v>1677</v>
      </c>
      <c r="I191" s="292" t="s">
        <v>1678</v>
      </c>
      <c r="J191" s="292"/>
      <c r="K191" s="340"/>
    </row>
    <row r="192" s="1" customFormat="1" ht="15" customHeight="1">
      <c r="B192" s="317"/>
      <c r="C192" s="353" t="s">
        <v>1679</v>
      </c>
      <c r="D192" s="292"/>
      <c r="E192" s="292"/>
      <c r="F192" s="315" t="s">
        <v>1585</v>
      </c>
      <c r="G192" s="292"/>
      <c r="H192" s="292" t="s">
        <v>1680</v>
      </c>
      <c r="I192" s="292" t="s">
        <v>1620</v>
      </c>
      <c r="J192" s="292"/>
      <c r="K192" s="340"/>
    </row>
    <row r="193" s="1" customFormat="1" ht="15" customHeight="1">
      <c r="B193" s="317"/>
      <c r="C193" s="353" t="s">
        <v>1681</v>
      </c>
      <c r="D193" s="292"/>
      <c r="E193" s="292"/>
      <c r="F193" s="315" t="s">
        <v>1585</v>
      </c>
      <c r="G193" s="292"/>
      <c r="H193" s="292" t="s">
        <v>1682</v>
      </c>
      <c r="I193" s="292" t="s">
        <v>1620</v>
      </c>
      <c r="J193" s="292"/>
      <c r="K193" s="340"/>
    </row>
    <row r="194" s="1" customFormat="1" ht="15" customHeight="1">
      <c r="B194" s="317"/>
      <c r="C194" s="353" t="s">
        <v>1683</v>
      </c>
      <c r="D194" s="292"/>
      <c r="E194" s="292"/>
      <c r="F194" s="315" t="s">
        <v>1591</v>
      </c>
      <c r="G194" s="292"/>
      <c r="H194" s="292" t="s">
        <v>1684</v>
      </c>
      <c r="I194" s="292" t="s">
        <v>1620</v>
      </c>
      <c r="J194" s="292"/>
      <c r="K194" s="340"/>
    </row>
    <row r="195" s="1" customFormat="1" ht="15" customHeight="1">
      <c r="B195" s="346"/>
      <c r="C195" s="361"/>
      <c r="D195" s="326"/>
      <c r="E195" s="326"/>
      <c r="F195" s="326"/>
      <c r="G195" s="326"/>
      <c r="H195" s="326"/>
      <c r="I195" s="326"/>
      <c r="J195" s="326"/>
      <c r="K195" s="347"/>
    </row>
    <row r="196" s="1" customFormat="1" ht="18.75" customHeight="1">
      <c r="B196" s="328"/>
      <c r="C196" s="338"/>
      <c r="D196" s="338"/>
      <c r="E196" s="338"/>
      <c r="F196" s="348"/>
      <c r="G196" s="338"/>
      <c r="H196" s="338"/>
      <c r="I196" s="338"/>
      <c r="J196" s="338"/>
      <c r="K196" s="328"/>
    </row>
    <row r="197" s="1" customFormat="1" ht="18.75" customHeight="1">
      <c r="B197" s="328"/>
      <c r="C197" s="338"/>
      <c r="D197" s="338"/>
      <c r="E197" s="338"/>
      <c r="F197" s="348"/>
      <c r="G197" s="338"/>
      <c r="H197" s="338"/>
      <c r="I197" s="338"/>
      <c r="J197" s="338"/>
      <c r="K197" s="328"/>
    </row>
    <row r="198" s="1" customFormat="1" ht="18.75" customHeight="1">
      <c r="B198" s="300"/>
      <c r="C198" s="300"/>
      <c r="D198" s="300"/>
      <c r="E198" s="300"/>
      <c r="F198" s="300"/>
      <c r="G198" s="300"/>
      <c r="H198" s="300"/>
      <c r="I198" s="300"/>
      <c r="J198" s="300"/>
      <c r="K198" s="300"/>
    </row>
    <row r="199" s="1" customFormat="1" ht="13.5">
      <c r="B199" s="279"/>
      <c r="C199" s="280"/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1">
      <c r="B200" s="282"/>
      <c r="C200" s="283" t="s">
        <v>1685</v>
      </c>
      <c r="D200" s="283"/>
      <c r="E200" s="283"/>
      <c r="F200" s="283"/>
      <c r="G200" s="283"/>
      <c r="H200" s="283"/>
      <c r="I200" s="283"/>
      <c r="J200" s="283"/>
      <c r="K200" s="284"/>
    </row>
    <row r="201" s="1" customFormat="1" ht="25.5" customHeight="1">
      <c r="B201" s="282"/>
      <c r="C201" s="362" t="s">
        <v>1686</v>
      </c>
      <c r="D201" s="362"/>
      <c r="E201" s="362"/>
      <c r="F201" s="362" t="s">
        <v>1687</v>
      </c>
      <c r="G201" s="363"/>
      <c r="H201" s="362" t="s">
        <v>1688</v>
      </c>
      <c r="I201" s="362"/>
      <c r="J201" s="362"/>
      <c r="K201" s="284"/>
    </row>
    <row r="202" s="1" customFormat="1" ht="5.25" customHeight="1">
      <c r="B202" s="317"/>
      <c r="C202" s="312"/>
      <c r="D202" s="312"/>
      <c r="E202" s="312"/>
      <c r="F202" s="312"/>
      <c r="G202" s="338"/>
      <c r="H202" s="312"/>
      <c r="I202" s="312"/>
      <c r="J202" s="312"/>
      <c r="K202" s="340"/>
    </row>
    <row r="203" s="1" customFormat="1" ht="15" customHeight="1">
      <c r="B203" s="317"/>
      <c r="C203" s="292" t="s">
        <v>1678</v>
      </c>
      <c r="D203" s="292"/>
      <c r="E203" s="292"/>
      <c r="F203" s="315" t="s">
        <v>43</v>
      </c>
      <c r="G203" s="292"/>
      <c r="H203" s="292" t="s">
        <v>1689</v>
      </c>
      <c r="I203" s="292"/>
      <c r="J203" s="292"/>
      <c r="K203" s="340"/>
    </row>
    <row r="204" s="1" customFormat="1" ht="15" customHeight="1">
      <c r="B204" s="317"/>
      <c r="C204" s="292"/>
      <c r="D204" s="292"/>
      <c r="E204" s="292"/>
      <c r="F204" s="315" t="s">
        <v>44</v>
      </c>
      <c r="G204" s="292"/>
      <c r="H204" s="292" t="s">
        <v>1690</v>
      </c>
      <c r="I204" s="292"/>
      <c r="J204" s="292"/>
      <c r="K204" s="340"/>
    </row>
    <row r="205" s="1" customFormat="1" ht="15" customHeight="1">
      <c r="B205" s="317"/>
      <c r="C205" s="292"/>
      <c r="D205" s="292"/>
      <c r="E205" s="292"/>
      <c r="F205" s="315" t="s">
        <v>47</v>
      </c>
      <c r="G205" s="292"/>
      <c r="H205" s="292" t="s">
        <v>1691</v>
      </c>
      <c r="I205" s="292"/>
      <c r="J205" s="292"/>
      <c r="K205" s="340"/>
    </row>
    <row r="206" s="1" customFormat="1" ht="15" customHeight="1">
      <c r="B206" s="317"/>
      <c r="C206" s="292"/>
      <c r="D206" s="292"/>
      <c r="E206" s="292"/>
      <c r="F206" s="315" t="s">
        <v>45</v>
      </c>
      <c r="G206" s="292"/>
      <c r="H206" s="292" t="s">
        <v>1692</v>
      </c>
      <c r="I206" s="292"/>
      <c r="J206" s="292"/>
      <c r="K206" s="340"/>
    </row>
    <row r="207" s="1" customFormat="1" ht="15" customHeight="1">
      <c r="B207" s="317"/>
      <c r="C207" s="292"/>
      <c r="D207" s="292"/>
      <c r="E207" s="292"/>
      <c r="F207" s="315" t="s">
        <v>46</v>
      </c>
      <c r="G207" s="292"/>
      <c r="H207" s="292" t="s">
        <v>1693</v>
      </c>
      <c r="I207" s="292"/>
      <c r="J207" s="292"/>
      <c r="K207" s="340"/>
    </row>
    <row r="208" s="1" customFormat="1" ht="15" customHeight="1">
      <c r="B208" s="317"/>
      <c r="C208" s="292"/>
      <c r="D208" s="292"/>
      <c r="E208" s="292"/>
      <c r="F208" s="315"/>
      <c r="G208" s="292"/>
      <c r="H208" s="292"/>
      <c r="I208" s="292"/>
      <c r="J208" s="292"/>
      <c r="K208" s="340"/>
    </row>
    <row r="209" s="1" customFormat="1" ht="15" customHeight="1">
      <c r="B209" s="317"/>
      <c r="C209" s="292" t="s">
        <v>1632</v>
      </c>
      <c r="D209" s="292"/>
      <c r="E209" s="292"/>
      <c r="F209" s="315" t="s">
        <v>79</v>
      </c>
      <c r="G209" s="292"/>
      <c r="H209" s="292" t="s">
        <v>1694</v>
      </c>
      <c r="I209" s="292"/>
      <c r="J209" s="292"/>
      <c r="K209" s="340"/>
    </row>
    <row r="210" s="1" customFormat="1" ht="15" customHeight="1">
      <c r="B210" s="317"/>
      <c r="C210" s="292"/>
      <c r="D210" s="292"/>
      <c r="E210" s="292"/>
      <c r="F210" s="315" t="s">
        <v>1527</v>
      </c>
      <c r="G210" s="292"/>
      <c r="H210" s="292" t="s">
        <v>1528</v>
      </c>
      <c r="I210" s="292"/>
      <c r="J210" s="292"/>
      <c r="K210" s="340"/>
    </row>
    <row r="211" s="1" customFormat="1" ht="15" customHeight="1">
      <c r="B211" s="317"/>
      <c r="C211" s="292"/>
      <c r="D211" s="292"/>
      <c r="E211" s="292"/>
      <c r="F211" s="315" t="s">
        <v>1525</v>
      </c>
      <c r="G211" s="292"/>
      <c r="H211" s="292" t="s">
        <v>1695</v>
      </c>
      <c r="I211" s="292"/>
      <c r="J211" s="292"/>
      <c r="K211" s="340"/>
    </row>
    <row r="212" s="1" customFormat="1" ht="15" customHeight="1">
      <c r="B212" s="364"/>
      <c r="C212" s="292"/>
      <c r="D212" s="292"/>
      <c r="E212" s="292"/>
      <c r="F212" s="315" t="s">
        <v>1529</v>
      </c>
      <c r="G212" s="353"/>
      <c r="H212" s="344" t="s">
        <v>1530</v>
      </c>
      <c r="I212" s="344"/>
      <c r="J212" s="344"/>
      <c r="K212" s="365"/>
    </row>
    <row r="213" s="1" customFormat="1" ht="15" customHeight="1">
      <c r="B213" s="364"/>
      <c r="C213" s="292"/>
      <c r="D213" s="292"/>
      <c r="E213" s="292"/>
      <c r="F213" s="315" t="s">
        <v>1531</v>
      </c>
      <c r="G213" s="353"/>
      <c r="H213" s="344" t="s">
        <v>1382</v>
      </c>
      <c r="I213" s="344"/>
      <c r="J213" s="344"/>
      <c r="K213" s="365"/>
    </row>
    <row r="214" s="1" customFormat="1" ht="15" customHeight="1">
      <c r="B214" s="364"/>
      <c r="C214" s="292"/>
      <c r="D214" s="292"/>
      <c r="E214" s="292"/>
      <c r="F214" s="315"/>
      <c r="G214" s="353"/>
      <c r="H214" s="344"/>
      <c r="I214" s="344"/>
      <c r="J214" s="344"/>
      <c r="K214" s="365"/>
    </row>
    <row r="215" s="1" customFormat="1" ht="15" customHeight="1">
      <c r="B215" s="364"/>
      <c r="C215" s="292" t="s">
        <v>1656</v>
      </c>
      <c r="D215" s="292"/>
      <c r="E215" s="292"/>
      <c r="F215" s="315">
        <v>1</v>
      </c>
      <c r="G215" s="353"/>
      <c r="H215" s="344" t="s">
        <v>1696</v>
      </c>
      <c r="I215" s="344"/>
      <c r="J215" s="344"/>
      <c r="K215" s="365"/>
    </row>
    <row r="216" s="1" customFormat="1" ht="15" customHeight="1">
      <c r="B216" s="364"/>
      <c r="C216" s="292"/>
      <c r="D216" s="292"/>
      <c r="E216" s="292"/>
      <c r="F216" s="315">
        <v>2</v>
      </c>
      <c r="G216" s="353"/>
      <c r="H216" s="344" t="s">
        <v>1697</v>
      </c>
      <c r="I216" s="344"/>
      <c r="J216" s="344"/>
      <c r="K216" s="365"/>
    </row>
    <row r="217" s="1" customFormat="1" ht="15" customHeight="1">
      <c r="B217" s="364"/>
      <c r="C217" s="292"/>
      <c r="D217" s="292"/>
      <c r="E217" s="292"/>
      <c r="F217" s="315">
        <v>3</v>
      </c>
      <c r="G217" s="353"/>
      <c r="H217" s="344" t="s">
        <v>1698</v>
      </c>
      <c r="I217" s="344"/>
      <c r="J217" s="344"/>
      <c r="K217" s="365"/>
    </row>
    <row r="218" s="1" customFormat="1" ht="15" customHeight="1">
      <c r="B218" s="364"/>
      <c r="C218" s="292"/>
      <c r="D218" s="292"/>
      <c r="E218" s="292"/>
      <c r="F218" s="315">
        <v>4</v>
      </c>
      <c r="G218" s="353"/>
      <c r="H218" s="344" t="s">
        <v>1699</v>
      </c>
      <c r="I218" s="344"/>
      <c r="J218" s="344"/>
      <c r="K218" s="365"/>
    </row>
    <row r="219" s="1" customFormat="1" ht="12.75" customHeight="1">
      <c r="B219" s="366"/>
      <c r="C219" s="367"/>
      <c r="D219" s="367"/>
      <c r="E219" s="367"/>
      <c r="F219" s="367"/>
      <c r="G219" s="367"/>
      <c r="H219" s="367"/>
      <c r="I219" s="367"/>
      <c r="J219" s="367"/>
      <c r="K219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F365D4A020E54B827AB826EB362101" ma:contentTypeVersion="13" ma:contentTypeDescription="Vytvoří nový dokument" ma:contentTypeScope="" ma:versionID="74ad4f14982bf0156736515296f856ef">
  <xsd:schema xmlns:xsd="http://www.w3.org/2001/XMLSchema" xmlns:xs="http://www.w3.org/2001/XMLSchema" xmlns:p="http://schemas.microsoft.com/office/2006/metadata/properties" xmlns:ns2="67a8b9e8-0533-4354-95f5-a9f81803f0e1" xmlns:ns3="5df14910-f9c9-4e9d-8dff-1054d53a958d" targetNamespace="http://schemas.microsoft.com/office/2006/metadata/properties" ma:root="true" ma:fieldsID="df09627ee654275e5d0e2190e768b917" ns2:_="" ns3:_="">
    <xsd:import namespace="67a8b9e8-0533-4354-95f5-a9f81803f0e1"/>
    <xsd:import namespace="5df14910-f9c9-4e9d-8dff-1054d53a95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a8b9e8-0533-4354-95f5-a9f81803f0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7ac4c69e-5a71-4431-80c5-4ed940e33b4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f14910-f9c9-4e9d-8dff-1054d53a958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a0dcc40-6cc6-49aa-b0c9-d146088393cd}" ma:internalName="TaxCatchAll" ma:showField="CatchAllData" ma:web="5df14910-f9c9-4e9d-8dff-1054d53a95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a8b9e8-0533-4354-95f5-a9f81803f0e1">
      <Terms xmlns="http://schemas.microsoft.com/office/infopath/2007/PartnerControls"/>
    </lcf76f155ced4ddcb4097134ff3c332f>
    <TaxCatchAll xmlns="5df14910-f9c9-4e9d-8dff-1054d53a958d" xsi:nil="true"/>
  </documentManagement>
</p:properties>
</file>

<file path=customXml/itemProps1.xml><?xml version="1.0" encoding="utf-8"?>
<ds:datastoreItem xmlns:ds="http://schemas.openxmlformats.org/officeDocument/2006/customXml" ds:itemID="{AA158AE6-972E-4E14-9850-D1C4E066F8D4}"/>
</file>

<file path=customXml/itemProps2.xml><?xml version="1.0" encoding="utf-8"?>
<ds:datastoreItem xmlns:ds="http://schemas.openxmlformats.org/officeDocument/2006/customXml" ds:itemID="{5C6EAEC3-7C8F-4D3C-A78D-2E3531056E23}"/>
</file>

<file path=customXml/itemProps3.xml><?xml version="1.0" encoding="utf-8"?>
<ds:datastoreItem xmlns:ds="http://schemas.openxmlformats.org/officeDocument/2006/customXml" ds:itemID="{93FA05F0-DA06-4A20-9D67-3EC6F2E21499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MICHAL-ZBOOK\Majkl</dc:creator>
  <cp:lastModifiedBy>MICHAL-ZBOOK\Majkl</cp:lastModifiedBy>
  <dcterms:created xsi:type="dcterms:W3CDTF">2025-08-25T18:52:09Z</dcterms:created>
  <dcterms:modified xsi:type="dcterms:W3CDTF">2025-08-25T18:52:14Z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0x0101000BF365D4A020E54B827AB826EB362101</vt:lpwstr>
  </property>
</Properties>
</file>